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770" windowHeight="7845" activeTab="0"/>
  </bookViews>
  <sheets>
    <sheet name="consommation" sheetId="1" r:id="rId1"/>
    <sheet name="puissance" sheetId="2" r:id="rId2"/>
    <sheet name="charge" sheetId="3" r:id="rId3"/>
  </sheets>
  <definedNames/>
  <calcPr fullCalcOnLoad="1"/>
</workbook>
</file>

<file path=xl/comments1.xml><?xml version="1.0" encoding="utf-8"?>
<comments xmlns="http://schemas.openxmlformats.org/spreadsheetml/2006/main">
  <authors>
    <author>tayeb</author>
  </authors>
  <commentList>
    <comment ref="C2" authorId="0">
      <text>
        <r>
          <rPr>
            <b/>
            <sz val="9"/>
            <rFont val="Tahoma"/>
            <family val="0"/>
          </rPr>
          <t xml:space="preserve">Lapierre Overvolt XC 400
J'avais une batterie de 500Wh et il me restait 10% à l'arrivée.
</t>
        </r>
        <r>
          <rPr>
            <sz val="9"/>
            <rFont val="Tahoma"/>
            <family val="0"/>
          </rPr>
          <t xml:space="preserve">
</t>
        </r>
      </text>
    </comment>
    <comment ref="B1" authorId="0">
      <text>
        <r>
          <rPr>
            <b/>
            <sz val="9"/>
            <rFont val="Tahoma"/>
            <family val="0"/>
          </rPr>
          <t>dénivelé positif</t>
        </r>
        <r>
          <rPr>
            <sz val="9"/>
            <rFont val="Tahoma"/>
            <family val="0"/>
          </rPr>
          <t xml:space="preserve">
</t>
        </r>
      </text>
    </comment>
    <comment ref="D1" authorId="0">
      <text>
        <r>
          <rPr>
            <b/>
            <sz val="9"/>
            <rFont val="Tahoma"/>
            <family val="0"/>
          </rPr>
          <t>capacité batterie</t>
        </r>
      </text>
    </comment>
    <comment ref="A37" authorId="0">
      <text>
        <r>
          <rPr>
            <b/>
            <sz val="9"/>
            <rFont val="Tahoma"/>
            <family val="0"/>
          </rPr>
          <t>vélo + passager + équipement</t>
        </r>
        <r>
          <rPr>
            <sz val="9"/>
            <rFont val="Tahoma"/>
            <family val="0"/>
          </rPr>
          <t xml:space="preserve">
</t>
        </r>
      </text>
    </comment>
    <comment ref="C37" authorId="0">
      <text>
        <r>
          <rPr>
            <b/>
            <sz val="9"/>
            <rFont val="Tahoma"/>
            <family val="0"/>
          </rPr>
          <t>rendement du système</t>
        </r>
        <r>
          <rPr>
            <sz val="9"/>
            <rFont val="Tahoma"/>
            <family val="0"/>
          </rPr>
          <t xml:space="preserve">
</t>
        </r>
      </text>
    </comment>
    <comment ref="B37" authorId="0">
      <text>
        <r>
          <rPr>
            <b/>
            <sz val="9"/>
            <rFont val="Tahoma"/>
            <family val="0"/>
          </rPr>
          <t>dénivelé positif</t>
        </r>
        <r>
          <rPr>
            <sz val="9"/>
            <rFont val="Tahoma"/>
            <family val="0"/>
          </rPr>
          <t xml:space="preserve">
</t>
        </r>
      </text>
    </comment>
    <comment ref="I8" authorId="0">
      <text>
        <r>
          <rPr>
            <b/>
            <sz val="9"/>
            <rFont val="Tahoma"/>
            <family val="0"/>
          </rPr>
          <t>Départ 69. 
Embranchement route val Escreins 46. 
27 en haut du Val d'Escreins.</t>
        </r>
      </text>
    </comment>
    <comment ref="I9" authorId="0">
      <text>
        <r>
          <rPr>
            <b/>
            <sz val="9"/>
            <rFont val="Tahoma"/>
            <family val="0"/>
          </rPr>
          <t>Départ 69. 
Embranchement route val Escreins 46. 
27 en haut du Val d'Escreins.</t>
        </r>
      </text>
    </comment>
    <comment ref="I6" authorId="0">
      <text>
        <r>
          <rPr>
            <b/>
            <sz val="9"/>
            <rFont val="Tahoma"/>
            <family val="0"/>
          </rPr>
          <t>76 départ Gaboyer
48 bas de la station Risoul 1850
30 Gaboyer</t>
        </r>
      </text>
    </comment>
    <comment ref="I7" authorId="0">
      <text>
        <r>
          <rPr>
            <b/>
            <sz val="9"/>
            <rFont val="Tahoma"/>
            <family val="0"/>
          </rPr>
          <t>76 départ Gaboyer
48 bas de la station Risoul 1850
30 Gaboyer</t>
        </r>
      </text>
    </comment>
    <comment ref="G1" authorId="0">
      <text>
        <r>
          <rPr>
            <b/>
            <sz val="9"/>
            <rFont val="Tahoma"/>
            <family val="0"/>
          </rPr>
          <t>vitessse ascensionnelle en m/h calculée par VisuGPX</t>
        </r>
        <r>
          <rPr>
            <sz val="9"/>
            <rFont val="Tahoma"/>
            <family val="0"/>
          </rPr>
          <t xml:space="preserve">
</t>
        </r>
      </text>
    </comment>
    <comment ref="H1" authorId="0">
      <text>
        <r>
          <rPr>
            <b/>
            <sz val="9"/>
            <rFont val="Tahoma"/>
            <family val="0"/>
          </rPr>
          <t>durée de l'ascension calculée par VisuGPX
hh:mm:ss</t>
        </r>
      </text>
    </comment>
    <comment ref="K23" authorId="0">
      <text>
        <r>
          <rPr>
            <b/>
            <sz val="9"/>
            <rFont val="Tahoma"/>
            <family val="0"/>
          </rPr>
          <t>dont 
8% des Viguières au Logis Neuf et 
5% de Plan de Cuques aux Viguières</t>
        </r>
      </text>
    </comment>
    <comment ref="E33" authorId="0">
      <text>
        <r>
          <rPr>
            <b/>
            <sz val="9"/>
            <rFont val="Tahoma"/>
            <family val="0"/>
          </rPr>
          <t>quasiment tout en Eco</t>
        </r>
        <r>
          <rPr>
            <sz val="9"/>
            <rFont val="Tahoma"/>
            <family val="0"/>
          </rPr>
          <t xml:space="preserve">
</t>
        </r>
      </text>
    </comment>
    <comment ref="E34" authorId="0">
      <text>
        <r>
          <rPr>
            <b/>
            <sz val="9"/>
            <rFont val="Tahoma"/>
            <family val="0"/>
          </rPr>
          <t>quasiment tout en Eco</t>
        </r>
        <r>
          <rPr>
            <sz val="9"/>
            <rFont val="Tahoma"/>
            <family val="0"/>
          </rPr>
          <t xml:space="preserve">
</t>
        </r>
      </text>
    </comment>
  </commentList>
</comments>
</file>

<file path=xl/comments2.xml><?xml version="1.0" encoding="utf-8"?>
<comments xmlns="http://schemas.openxmlformats.org/spreadsheetml/2006/main">
  <authors>
    <author>tayeb</author>
  </authors>
  <commentList>
    <comment ref="A9" authorId="0">
      <text>
        <r>
          <rPr>
            <b/>
            <sz val="9"/>
            <rFont val="Tahoma"/>
            <family val="0"/>
          </rPr>
          <t xml:space="preserve">Valeur fausse car j'ai confondu l'hypothénuse et le grand côté de la pente.
La puissance exacte est un poil plus faible si on considère la vitesse sur la route.
La puissance est correcte si on considère la vitesse horizontale.
</t>
        </r>
      </text>
    </comment>
    <comment ref="B4" authorId="0">
      <text>
        <r>
          <rPr>
            <b/>
            <sz val="9"/>
            <rFont val="Tahoma"/>
            <family val="0"/>
          </rPr>
          <t>vélo + passager + équipement</t>
        </r>
        <r>
          <rPr>
            <sz val="9"/>
            <rFont val="Tahoma"/>
            <family val="0"/>
          </rPr>
          <t xml:space="preserve">
</t>
        </r>
      </text>
    </comment>
  </commentList>
</comments>
</file>

<file path=xl/sharedStrings.xml><?xml version="1.0" encoding="utf-8"?>
<sst xmlns="http://schemas.openxmlformats.org/spreadsheetml/2006/main" count="165" uniqueCount="95">
  <si>
    <t>Avec le chargeur d'origine de 2A</t>
  </si>
  <si>
    <t>date</t>
  </si>
  <si>
    <t>début</t>
  </si>
  <si>
    <t>fin</t>
  </si>
  <si>
    <t>durée</t>
  </si>
  <si>
    <t>batterie (Wh)</t>
  </si>
  <si>
    <t>% / h</t>
  </si>
  <si>
    <t>Charge du Cube Stereo</t>
  </si>
  <si>
    <t>charge</t>
  </si>
  <si>
    <t>mode</t>
  </si>
  <si>
    <t>% début</t>
  </si>
  <si>
    <t>% fin</t>
  </si>
  <si>
    <t>% utilisés</t>
  </si>
  <si>
    <t>% / 1000m D+</t>
  </si>
  <si>
    <t>observations</t>
  </si>
  <si>
    <t>eMTB / Turbo</t>
  </si>
  <si>
    <t>montée de nuit à la petite Etoile pour voir la comète NEOWISE</t>
  </si>
  <si>
    <t>vélo</t>
  </si>
  <si>
    <t>Cube 140</t>
  </si>
  <si>
    <t>Wh / 1000m D+</t>
  </si>
  <si>
    <t>Lapierre</t>
  </si>
  <si>
    <t>Vélo de location à Guillestre. Assistance raisonnable</t>
  </si>
  <si>
    <t>Tour / eMTB</t>
  </si>
  <si>
    <t>eco/tour/eMTB</t>
  </si>
  <si>
    <t>montée à Gros en eco, puis chemins avec forte assistance</t>
  </si>
  <si>
    <t>eco/eMTB</t>
  </si>
  <si>
    <t>Montée à Risoul en eco, puis 180m de D+ en eMTB</t>
  </si>
  <si>
    <t>Montée à Risoul en eco</t>
  </si>
  <si>
    <t>eco</t>
  </si>
  <si>
    <t>Montée par la route de Vars</t>
  </si>
  <si>
    <t>Montée au sommet de la vallée du Val D'escreins</t>
  </si>
  <si>
    <t>D+</t>
  </si>
  <si>
    <t>Wh</t>
  </si>
  <si>
    <t>date &amp; trip</t>
  </si>
  <si>
    <t>rendement</t>
  </si>
  <si>
    <t>kgs</t>
  </si>
  <si>
    <t>énergie nécessaire pour monter</t>
  </si>
  <si>
    <t>Energie nécessaire pour monter une masse :</t>
  </si>
  <si>
    <t>Wh utilisés</t>
  </si>
  <si>
    <t>Avec Claude et Cédric</t>
  </si>
  <si>
    <t>tour de l'Etoile avec Fred</t>
  </si>
  <si>
    <t>vit. asc.</t>
  </si>
  <si>
    <t>durée asc.</t>
  </si>
  <si>
    <t>km</t>
  </si>
  <si>
    <t>Etoile avec Catherine</t>
  </si>
  <si>
    <t>Turbo</t>
  </si>
  <si>
    <t>petit tour pour vider la batterie</t>
  </si>
  <si>
    <t>promenade en famille</t>
  </si>
  <si>
    <t>eco/off</t>
  </si>
  <si>
    <t>Etoile avec Jean-Michel (en VTT) et Serge</t>
  </si>
  <si>
    <t>Etoile avec Alex et Romy</t>
  </si>
  <si>
    <t>eco/off/eMTB</t>
  </si>
  <si>
    <t>Garlaban avec Jean-Michel (en VTT) et Serge</t>
  </si>
  <si>
    <t>Garlaban avec Jean-Michel (en VTT)</t>
  </si>
  <si>
    <t>tour de l'Etoile</t>
  </si>
  <si>
    <t>off/eco/tour</t>
  </si>
  <si>
    <t>Etoile avec Serge</t>
  </si>
  <si>
    <t>Puissance nécessaire pour monter</t>
  </si>
  <si>
    <t>km/h</t>
  </si>
  <si>
    <t>W</t>
  </si>
  <si>
    <t>pente (%)</t>
  </si>
  <si>
    <t>Puissance nécessaire pour rouler sur le plat (à mesurer avec le compteur de puissance de mon vélo) :</t>
  </si>
  <si>
    <t>http://bernard.mischler.free.fr/equacycle/frottement.htm</t>
  </si>
  <si>
    <t>Données générales</t>
  </si>
  <si>
    <t>Coefficient de rendement mécanique: 0.01 pour un vélo de course bien entretenu</t>
  </si>
  <si>
    <t>m/s</t>
  </si>
  <si>
    <t>km/h de vent contraire (mettre vitesse négative si vent dans le dos)</t>
  </si>
  <si>
    <t>m/s de vent relatif</t>
  </si>
  <si>
    <t>SCx</t>
  </si>
  <si>
    <t xml:space="preserve">masse volumique de l'air en kg/m3, voir abaque sur </t>
  </si>
  <si>
    <t>http://bernard.mischler.free.fr/equacycle/resistance%20de%20l%27air.htm</t>
  </si>
  <si>
    <t xml:space="preserve">Puissance nécessaire pour vaincre les frottements mécaniques du vélo, selon </t>
  </si>
  <si>
    <t xml:space="preserve">Puissance nécessaire pour vaincre la résistance de l'air, selon </t>
  </si>
  <si>
    <t>puissance totale</t>
  </si>
  <si>
    <t>Calculs de puissances pour le vélo</t>
  </si>
  <si>
    <t>http://www.velomath.fr/</t>
  </si>
  <si>
    <t>http://sportech.online.fr/sptc_idx.php?pge=spfr_esy.html</t>
  </si>
  <si>
    <t>https://www.lemonde.fr/sport/article/2013/07/19/pour-tout-comprendre-sur-le-calcul-des-watts_3450148_3242.html</t>
  </si>
  <si>
    <t>Je suis sûr que ça dépasse énormément les 250W réglementaires.</t>
  </si>
  <si>
    <t>Essayer de monter à fond d'assistance la montée du cimetière pour voir quelle puissance on atteint.</t>
  </si>
  <si>
    <t>A faire quand je trouverai le temps. Trouver une route plate et tranquille. Comme mon compteur Bosch n'affiche pas à la fois la puissance et la vitesse il faut fixer un GPS sur le guidon pour la vitesse.</t>
  </si>
  <si>
    <t>Puissance développée par le moteur Bosch</t>
  </si>
  <si>
    <t>avec plein de feuilles de calculs et de trucs intéressants</t>
  </si>
  <si>
    <t>avec des formules similaires à celles de equacycle</t>
  </si>
  <si>
    <t>Sources d'informations à considérer:</t>
  </si>
  <si>
    <t>http://bernard.mischler.free.fr/equacycle/index.htm</t>
  </si>
  <si>
    <t>Tour Etoile avec Serge et Claude</t>
  </si>
  <si>
    <t>eco/tour</t>
  </si>
  <si>
    <t>tour</t>
  </si>
  <si>
    <t>Tour Etoile avec Serge</t>
  </si>
  <si>
    <t>Etoile avec Claude. Consommation anormalement élevée</t>
  </si>
  <si>
    <t>off/eco</t>
  </si>
  <si>
    <t>Etoile avec Jean-Michel, Serge et Claude</t>
  </si>
  <si>
    <t>Tour de l'Etoile avec Serge et Claude</t>
  </si>
  <si>
    <t>Garlaban avec Serge et Claude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</si>
</sst>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ddd\ d\ mmmm\ yyyy"/>
    <numFmt numFmtId="165" formatCode="[$-F400]h:mm:ss\ AM/PM"/>
    <numFmt numFmtId="166" formatCode="0.0%"/>
    <numFmt numFmtId="167" formatCode="0.0"/>
  </numFmts>
  <fonts count="12">
    <font>
      <sz val="10"/>
      <name val="Arial"/>
      <family val="0"/>
    </font>
    <font>
      <sz val="8"/>
      <name val="Arial"/>
      <family val="0"/>
    </font>
    <font>
      <sz val="9"/>
      <name val="Tahoma"/>
      <family val="0"/>
    </font>
    <font>
      <b/>
      <sz val="9"/>
      <name val="Tahoma"/>
      <family val="0"/>
    </font>
    <font>
      <u val="single"/>
      <sz val="10"/>
      <color indexed="12"/>
      <name val="Arial"/>
      <family val="0"/>
    </font>
    <font>
      <u val="single"/>
      <sz val="10"/>
      <color indexed="36"/>
      <name val="Arial"/>
      <family val="0"/>
    </font>
    <font>
      <b/>
      <sz val="10"/>
      <name val="Arial"/>
      <family val="2"/>
    </font>
    <font>
      <b/>
      <sz val="10"/>
      <color indexed="12"/>
      <name val="Arial"/>
      <family val="2"/>
    </font>
    <font>
      <sz val="11.25"/>
      <name val="Arial"/>
      <family val="0"/>
    </font>
    <font>
      <b/>
      <sz val="12"/>
      <name val="Arial"/>
      <family val="0"/>
    </font>
    <font>
      <sz val="12"/>
      <name val="Arial"/>
      <family val="0"/>
    </font>
    <font>
      <b/>
      <sz val="8"/>
      <name val="Arial"/>
      <family val="2"/>
    </font>
  </fonts>
  <fills count="5">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11"/>
        <bgColor indexed="64"/>
      </patternFill>
    </fill>
  </fills>
  <borders count="9">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0" fillId="0" borderId="0" xfId="0" applyNumberFormat="1" applyAlignment="1">
      <alignment/>
    </xf>
    <xf numFmtId="14" fontId="0" fillId="0" borderId="0" xfId="0" applyNumberFormat="1" applyAlignment="1">
      <alignment/>
    </xf>
    <xf numFmtId="9" fontId="0" fillId="0" borderId="0" xfId="0" applyNumberFormat="1" applyAlignment="1">
      <alignment/>
    </xf>
    <xf numFmtId="21" fontId="0" fillId="0" borderId="0" xfId="0" applyNumberFormat="1" applyAlignment="1">
      <alignment/>
    </xf>
    <xf numFmtId="166" fontId="0" fillId="0" borderId="0" xfId="0" applyNumberFormat="1" applyAlignment="1">
      <alignment/>
    </xf>
    <xf numFmtId="0" fontId="0" fillId="0" borderId="0" xfId="0" applyAlignment="1">
      <alignment horizontal="right"/>
    </xf>
    <xf numFmtId="0" fontId="0" fillId="0" borderId="0" xfId="0" applyNumberFormat="1" applyAlignment="1">
      <alignment horizontal="right"/>
    </xf>
    <xf numFmtId="10" fontId="0" fillId="0" borderId="0" xfId="0" applyNumberFormat="1" applyAlignment="1">
      <alignment/>
    </xf>
    <xf numFmtId="1" fontId="0" fillId="0" borderId="0" xfId="0" applyNumberFormat="1" applyAlignment="1">
      <alignment/>
    </xf>
    <xf numFmtId="14" fontId="4" fillId="0" borderId="0" xfId="15" applyNumberFormat="1" applyAlignment="1">
      <alignment/>
    </xf>
    <xf numFmtId="0" fontId="6" fillId="2" borderId="0" xfId="0" applyFont="1" applyFill="1" applyAlignment="1">
      <alignment/>
    </xf>
    <xf numFmtId="0" fontId="0" fillId="2" borderId="0" xfId="0" applyFill="1" applyAlignment="1">
      <alignment/>
    </xf>
    <xf numFmtId="0" fontId="0" fillId="2" borderId="0" xfId="0" applyFill="1" applyAlignment="1">
      <alignment horizontal="right"/>
    </xf>
    <xf numFmtId="0" fontId="0" fillId="2" borderId="0" xfId="0" applyFill="1" applyAlignment="1">
      <alignment horizontal="left"/>
    </xf>
    <xf numFmtId="0" fontId="7" fillId="2" borderId="0" xfId="0" applyFont="1" applyFill="1" applyAlignment="1">
      <alignment/>
    </xf>
    <xf numFmtId="9" fontId="7" fillId="2" borderId="0" xfId="0" applyNumberFormat="1" applyFont="1" applyFill="1" applyAlignment="1">
      <alignment/>
    </xf>
    <xf numFmtId="3" fontId="0" fillId="2" borderId="0" xfId="0" applyNumberFormat="1" applyFill="1" applyAlignment="1">
      <alignment/>
    </xf>
    <xf numFmtId="0" fontId="0" fillId="2" borderId="0" xfId="0" applyFill="1" applyAlignment="1">
      <alignment horizontal="center"/>
    </xf>
    <xf numFmtId="1" fontId="0" fillId="2" borderId="0" xfId="0" applyNumberFormat="1" applyFill="1" applyAlignment="1">
      <alignment/>
    </xf>
    <xf numFmtId="0" fontId="4" fillId="0" borderId="0" xfId="15" applyAlignment="1">
      <alignment/>
    </xf>
    <xf numFmtId="0" fontId="0" fillId="0" borderId="0" xfId="0" applyAlignment="1">
      <alignment/>
    </xf>
    <xf numFmtId="0" fontId="0" fillId="2" borderId="0" xfId="0" applyFill="1" applyAlignment="1">
      <alignment/>
    </xf>
    <xf numFmtId="167" fontId="0" fillId="0" borderId="0" xfId="0" applyNumberFormat="1" applyAlignment="1">
      <alignment/>
    </xf>
    <xf numFmtId="167" fontId="0" fillId="2" borderId="0" xfId="0" applyNumberFormat="1" applyFill="1" applyAlignment="1">
      <alignment/>
    </xf>
    <xf numFmtId="0" fontId="0" fillId="0" borderId="0" xfId="0" applyFill="1" applyAlignment="1">
      <alignment/>
    </xf>
    <xf numFmtId="0" fontId="6" fillId="0" borderId="0" xfId="0" applyFont="1" applyFill="1" applyAlignment="1">
      <alignment/>
    </xf>
    <xf numFmtId="0" fontId="0" fillId="0" borderId="0" xfId="0" applyFill="1" applyAlignment="1">
      <alignment/>
    </xf>
    <xf numFmtId="0" fontId="4" fillId="0" borderId="0" xfId="15" applyFill="1" applyAlignment="1">
      <alignment/>
    </xf>
    <xf numFmtId="0" fontId="4" fillId="0" borderId="0" xfId="15" applyFill="1" applyBorder="1" applyAlignment="1">
      <alignment/>
    </xf>
    <xf numFmtId="0" fontId="6" fillId="0" borderId="1" xfId="0" applyFont="1" applyFill="1" applyBorder="1" applyAlignment="1">
      <alignment/>
    </xf>
    <xf numFmtId="0" fontId="0" fillId="0" borderId="2" xfId="0" applyFill="1" applyBorder="1" applyAlignment="1">
      <alignment/>
    </xf>
    <xf numFmtId="0" fontId="0" fillId="0" borderId="3" xfId="0" applyFill="1" applyBorder="1" applyAlignment="1">
      <alignment/>
    </xf>
    <xf numFmtId="0" fontId="7" fillId="0" borderId="4" xfId="0" applyFont="1" applyFill="1" applyBorder="1" applyAlignment="1">
      <alignment/>
    </xf>
    <xf numFmtId="0" fontId="0" fillId="0" borderId="0" xfId="0" applyFill="1" applyBorder="1" applyAlignment="1">
      <alignment horizontal="left"/>
    </xf>
    <xf numFmtId="0" fontId="0" fillId="0" borderId="0" xfId="0" applyFill="1" applyBorder="1" applyAlignment="1">
      <alignment/>
    </xf>
    <xf numFmtId="0" fontId="0" fillId="0" borderId="5" xfId="0" applyFill="1" applyBorder="1" applyAlignment="1">
      <alignment/>
    </xf>
    <xf numFmtId="2" fontId="0" fillId="0" borderId="0" xfId="0" applyNumberFormat="1" applyFill="1" applyBorder="1" applyAlignment="1">
      <alignment/>
    </xf>
    <xf numFmtId="0" fontId="0" fillId="0" borderId="4" xfId="0" applyFill="1" applyBorder="1" applyAlignment="1">
      <alignment/>
    </xf>
    <xf numFmtId="14" fontId="6" fillId="0" borderId="4" xfId="0" applyNumberFormat="1" applyFont="1" applyFill="1" applyBorder="1" applyAlignment="1">
      <alignment/>
    </xf>
    <xf numFmtId="167" fontId="0" fillId="0" borderId="0" xfId="0" applyNumberFormat="1" applyFill="1" applyBorder="1" applyAlignment="1">
      <alignment/>
    </xf>
    <xf numFmtId="9" fontId="7" fillId="0" borderId="4" xfId="0" applyNumberFormat="1" applyFont="1" applyFill="1" applyBorder="1" applyAlignment="1">
      <alignment/>
    </xf>
    <xf numFmtId="1" fontId="0" fillId="0" borderId="4" xfId="0" applyNumberFormat="1" applyFill="1" applyBorder="1" applyAlignment="1">
      <alignment/>
    </xf>
    <xf numFmtId="0" fontId="6" fillId="0" borderId="4" xfId="0" applyFont="1" applyFill="1" applyBorder="1" applyAlignment="1">
      <alignment/>
    </xf>
    <xf numFmtId="2" fontId="0" fillId="0" borderId="4" xfId="0" applyNumberFormat="1" applyFill="1" applyBorder="1" applyAlignment="1">
      <alignment/>
    </xf>
    <xf numFmtId="1" fontId="0" fillId="3" borderId="6" xfId="0" applyNumberFormat="1" applyFill="1" applyBorder="1" applyAlignment="1">
      <alignment/>
    </xf>
    <xf numFmtId="0" fontId="0" fillId="3" borderId="7" xfId="0" applyFont="1" applyFill="1" applyBorder="1" applyAlignment="1">
      <alignment/>
    </xf>
    <xf numFmtId="0" fontId="6" fillId="3" borderId="7" xfId="0" applyFont="1" applyFill="1" applyBorder="1" applyAlignment="1">
      <alignment/>
    </xf>
    <xf numFmtId="0" fontId="0" fillId="0" borderId="7" xfId="0" applyFill="1" applyBorder="1" applyAlignment="1">
      <alignment/>
    </xf>
    <xf numFmtId="0" fontId="0" fillId="0" borderId="8" xfId="0" applyFill="1" applyBorder="1" applyAlignment="1">
      <alignment/>
    </xf>
    <xf numFmtId="0" fontId="4" fillId="4" borderId="0" xfId="15" applyFill="1" applyAlignment="1">
      <alignment/>
    </xf>
    <xf numFmtId="0" fontId="0" fillId="4" borderId="0" xfId="0" applyFill="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
          <c:w val="0.988"/>
          <c:h val="0.89825"/>
        </c:manualLayout>
      </c:layout>
      <c:scatterChart>
        <c:scatterStyle val="lineMarker"/>
        <c:varyColors val="0"/>
        <c:ser>
          <c:idx val="0"/>
          <c:order val="0"/>
          <c:tx>
            <c:strRef>
              <c:f>consommation!$N$1</c:f>
              <c:strCache>
                <c:ptCount val="1"/>
                <c:pt idx="0">
                  <c:v>Wh / 1000m 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consommation!$G$2:$G$35</c:f>
              <c:numCache/>
            </c:numRef>
          </c:xVal>
          <c:yVal>
            <c:numRef>
              <c:f>consommation!$N$2:$N$35</c:f>
              <c:numCache/>
            </c:numRef>
          </c:yVal>
          <c:smooth val="0"/>
        </c:ser>
        <c:axId val="50793961"/>
        <c:axId val="54492466"/>
      </c:scatterChart>
      <c:valAx>
        <c:axId val="50793961"/>
        <c:scaling>
          <c:orientation val="minMax"/>
          <c:min val="400"/>
        </c:scaling>
        <c:axPos val="b"/>
        <c:title>
          <c:tx>
            <c:rich>
              <a:bodyPr vert="horz" rot="0" anchor="ctr"/>
              <a:lstStyle/>
              <a:p>
                <a:pPr algn="ctr">
                  <a:defRPr/>
                </a:pPr>
                <a:r>
                  <a:rPr lang="en-US" cap="none" sz="1200" b="1" i="0" u="none" baseline="0">
                    <a:latin typeface="Arial"/>
                    <a:ea typeface="Arial"/>
                    <a:cs typeface="Arial"/>
                  </a:rPr>
                  <a:t>vitesse ascensionnelle m/h</a:t>
                </a:r>
              </a:p>
            </c:rich>
          </c:tx>
          <c:layout/>
          <c:overlay val="0"/>
          <c:spPr>
            <a:noFill/>
            <a:ln>
              <a:noFill/>
            </a:ln>
          </c:spPr>
        </c:title>
        <c:delete val="0"/>
        <c:numFmt formatCode="General" sourceLinked="1"/>
        <c:majorTickMark val="out"/>
        <c:minorTickMark val="none"/>
        <c:tickLblPos val="nextTo"/>
        <c:crossAx val="54492466"/>
        <c:crosses val="autoZero"/>
        <c:crossBetween val="midCat"/>
        <c:dispUnits/>
      </c:valAx>
      <c:valAx>
        <c:axId val="54492466"/>
        <c:scaling>
          <c:orientation val="minMax"/>
        </c:scaling>
        <c:axPos val="l"/>
        <c:majorGridlines/>
        <c:delete val="0"/>
        <c:numFmt formatCode="General" sourceLinked="1"/>
        <c:majorTickMark val="out"/>
        <c:minorTickMark val="none"/>
        <c:tickLblPos val="nextTo"/>
        <c:crossAx val="50793961"/>
        <c:crosses val="autoZero"/>
        <c:crossBetween val="midCat"/>
        <c:dispUnits/>
      </c:valAx>
      <c:spPr>
        <a:solidFill>
          <a:srgbClr val="C0C0C0"/>
        </a:solidFill>
        <a:ln w="12700">
          <a:solidFill>
            <a:srgbClr val="808080"/>
          </a:solidFill>
        </a:ln>
      </c:spPr>
    </c:plotArea>
    <c:legend>
      <c:legendPos val="r"/>
      <c:layout>
        <c:manualLayout>
          <c:xMode val="edge"/>
          <c:yMode val="edge"/>
          <c:x val="0.025"/>
          <c:y val="0.1985"/>
        </c:manualLayout>
      </c:layout>
      <c:overlay val="0"/>
    </c:legend>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39</xdr:row>
      <xdr:rowOff>9525</xdr:rowOff>
    </xdr:from>
    <xdr:to>
      <xdr:col>14</xdr:col>
      <xdr:colOff>1200150</xdr:colOff>
      <xdr:row>62</xdr:row>
      <xdr:rowOff>19050</xdr:rowOff>
    </xdr:to>
    <xdr:graphicFrame>
      <xdr:nvGraphicFramePr>
        <xdr:cNvPr id="1" name="Chart 19"/>
        <xdr:cNvGraphicFramePr/>
      </xdr:nvGraphicFramePr>
      <xdr:xfrm>
        <a:off x="1390650" y="6324600"/>
        <a:ext cx="8105775" cy="37338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isugpx.com/5f1tnt4Osh" TargetMode="External" /><Relationship Id="rId2" Type="http://schemas.openxmlformats.org/officeDocument/2006/relationships/hyperlink" Target="https://www.visugpx.com/5f1tnt4Osh" TargetMode="External" /><Relationship Id="rId3" Type="http://schemas.openxmlformats.org/officeDocument/2006/relationships/hyperlink" Target="https://www.visugpx.com/DpZb6ktERY" TargetMode="External" /><Relationship Id="rId4" Type="http://schemas.openxmlformats.org/officeDocument/2006/relationships/hyperlink" Target="https://tayeb.fr/trips/VTTAE/VTTAE_25-10-2020_eBike_Connect.jpg" TargetMode="External" /><Relationship Id="rId5" Type="http://schemas.openxmlformats.org/officeDocument/2006/relationships/hyperlink" Target="https://www.visugpx.com/wKlqECiUMu" TargetMode="External" /><Relationship Id="rId6" Type="http://schemas.openxmlformats.org/officeDocument/2006/relationships/hyperlink" Target="https://www.visugpx.com/pRqBmYuJUR" TargetMode="External" /><Relationship Id="rId7" Type="http://schemas.openxmlformats.org/officeDocument/2006/relationships/hyperlink" Target="https://www.visugpx.com/5hNXAnIRZc" TargetMode="External" /><Relationship Id="rId8" Type="http://schemas.openxmlformats.org/officeDocument/2006/relationships/hyperlink" Target="https://www.visugpx.com/qS1Eb5Z6UA" TargetMode="External" /><Relationship Id="rId9" Type="http://schemas.openxmlformats.org/officeDocument/2006/relationships/hyperlink" Target="https://www.visugpx.com/cizgKRGWjf" TargetMode="External" /><Relationship Id="rId10" Type="http://schemas.openxmlformats.org/officeDocument/2006/relationships/hyperlink" Target="https://www.visugpx.com/KkXAWfCZCR" TargetMode="External" /><Relationship Id="rId11" Type="http://schemas.openxmlformats.org/officeDocument/2006/relationships/hyperlink" Target="https://www.visugpx.com/ff3ar4YFk8" TargetMode="External" /><Relationship Id="rId12" Type="http://schemas.openxmlformats.org/officeDocument/2006/relationships/hyperlink" Target="https://www.visugpx.com/RJXvoDSRth" TargetMode="External" /><Relationship Id="rId13" Type="http://schemas.openxmlformats.org/officeDocument/2006/relationships/hyperlink" Target="https://www.visugpx.com/gfMHLTmE7G" TargetMode="External" /><Relationship Id="rId14" Type="http://schemas.openxmlformats.org/officeDocument/2006/relationships/hyperlink" Target="https://www.visugpx.com/OV23ZyG4XM" TargetMode="External" /><Relationship Id="rId15" Type="http://schemas.openxmlformats.org/officeDocument/2006/relationships/hyperlink" Target="https://www.visugpx.com/LiuJ3n6tNq" TargetMode="External" /><Relationship Id="rId16" Type="http://schemas.openxmlformats.org/officeDocument/2006/relationships/hyperlink" Target="https://www.visugpx.com/S0XgfjVgXg" TargetMode="External" /><Relationship Id="rId17" Type="http://schemas.openxmlformats.org/officeDocument/2006/relationships/hyperlink" Target="https://www.visugpx.com/B16BCEFg9k" TargetMode="External" /><Relationship Id="rId18" Type="http://schemas.openxmlformats.org/officeDocument/2006/relationships/hyperlink" Target="https://www.visugpx.com/cAKz7tohOR" TargetMode="External" /><Relationship Id="rId19" Type="http://schemas.openxmlformats.org/officeDocument/2006/relationships/hyperlink" Target="https://www.visugpx.com/qLjF5eMiQX" TargetMode="External" /><Relationship Id="rId20" Type="http://schemas.openxmlformats.org/officeDocument/2006/relationships/hyperlink" Target="https://www.visugpx.com/9zMIElFXHw" TargetMode="External" /><Relationship Id="rId21" Type="http://schemas.openxmlformats.org/officeDocument/2006/relationships/hyperlink" Target="https://www.visugpx.com/mLVRiY1x1u" TargetMode="External" /><Relationship Id="rId22" Type="http://schemas.openxmlformats.org/officeDocument/2006/relationships/hyperlink" Target="https://www.visugpx.com/Wq2IxS3a4O" TargetMode="External" /><Relationship Id="rId23" Type="http://schemas.openxmlformats.org/officeDocument/2006/relationships/hyperlink" Target="https://www.visugpx.com/WAHQvZrapv" TargetMode="External" /><Relationship Id="rId24" Type="http://schemas.openxmlformats.org/officeDocument/2006/relationships/hyperlink" Target="https://www.visugpx.com/C0EWzPD7Fj" TargetMode="External" /><Relationship Id="rId25" Type="http://schemas.openxmlformats.org/officeDocument/2006/relationships/hyperlink" Target="https://www.visugpx.com/TT0RHBHh5s" TargetMode="External" /><Relationship Id="rId26" Type="http://schemas.openxmlformats.org/officeDocument/2006/relationships/hyperlink" Target="https://www.visugpx.com/pGmhnebv5w" TargetMode="External" /><Relationship Id="rId27" Type="http://schemas.openxmlformats.org/officeDocument/2006/relationships/hyperlink" Target="https://www.visugpx.com/WMJ9nq9slO" TargetMode="External" /><Relationship Id="rId28" Type="http://schemas.openxmlformats.org/officeDocument/2006/relationships/hyperlink" Target="https://www.visugpx.com/mkjCwq3ifz" TargetMode="External" /><Relationship Id="rId29" Type="http://schemas.openxmlformats.org/officeDocument/2006/relationships/comments" Target="../comments1.xml" /><Relationship Id="rId30" Type="http://schemas.openxmlformats.org/officeDocument/2006/relationships/vmlDrawing" Target="../drawings/vmlDrawing1.vml" /><Relationship Id="rId31" Type="http://schemas.openxmlformats.org/officeDocument/2006/relationships/drawing" Target="../drawings/drawing1.xml" /><Relationship Id="rId3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bernard.mischler.free.fr/equacycle/frottement.htm" TargetMode="External" /><Relationship Id="rId2" Type="http://schemas.openxmlformats.org/officeDocument/2006/relationships/hyperlink" Target="http://bernard.mischler.free.fr/equacycle/resistance%20de%20l%27air.htm" TargetMode="External" /><Relationship Id="rId3" Type="http://schemas.openxmlformats.org/officeDocument/2006/relationships/hyperlink" Target="http://bernard.mischler.free.fr/equacycle/resistance%20de%20l%27air.htm" TargetMode="External" /><Relationship Id="rId4" Type="http://schemas.openxmlformats.org/officeDocument/2006/relationships/hyperlink" Target="http://www.velomath.fr/" TargetMode="External" /><Relationship Id="rId5" Type="http://schemas.openxmlformats.org/officeDocument/2006/relationships/hyperlink" Target="http://sportech.online.fr/sptc_idx.php?pge=spfr_esy.html" TargetMode="External" /><Relationship Id="rId6" Type="http://schemas.openxmlformats.org/officeDocument/2006/relationships/hyperlink" Target="https://www.lemonde.fr/sport/article/2013/07/19/pour-tout-comprendre-sur-le-calcul-des-watts_3450148_3242.html" TargetMode="External" /><Relationship Id="rId7" Type="http://schemas.openxmlformats.org/officeDocument/2006/relationships/hyperlink" Target="http://bernard.mischler.free.fr/equacycle/index.htm" TargetMode="External" /><Relationship Id="rId8" Type="http://schemas.openxmlformats.org/officeDocument/2006/relationships/comments" Target="../comments2.xml" /><Relationship Id="rId9" Type="http://schemas.openxmlformats.org/officeDocument/2006/relationships/vmlDrawing" Target="../drawings/vmlDrawing2.vml" /><Relationship Id="rId10"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8"/>
  <sheetViews>
    <sheetView tabSelected="1" workbookViewId="0" topLeftCell="A1">
      <pane ySplit="1" topLeftCell="BM11" activePane="bottomLeft" state="frozen"/>
      <selection pane="topLeft" activeCell="A1" sqref="A1"/>
      <selection pane="bottomLeft" activeCell="E35" sqref="E35"/>
    </sheetView>
  </sheetViews>
  <sheetFormatPr defaultColWidth="11.421875" defaultRowHeight="12.75"/>
  <cols>
    <col min="1" max="1" width="10.140625" style="2" bestFit="1" customWidth="1"/>
    <col min="2" max="2" width="5.00390625" style="0" bestFit="1" customWidth="1"/>
    <col min="3" max="3" width="8.8515625" style="0" bestFit="1" customWidth="1"/>
    <col min="4" max="4" width="4.00390625" style="0" bestFit="1" customWidth="1"/>
    <col min="5" max="5" width="13.140625" style="0" bestFit="1" customWidth="1"/>
    <col min="6" max="6" width="5.00390625" style="23" bestFit="1" customWidth="1"/>
    <col min="7" max="7" width="7.421875" style="21" bestFit="1" customWidth="1"/>
    <col min="8" max="8" width="9.7109375" style="0" bestFit="1" customWidth="1"/>
    <col min="9" max="9" width="7.8515625" style="0" bestFit="1" customWidth="1"/>
    <col min="10" max="10" width="6.7109375" style="0" bestFit="1" customWidth="1"/>
    <col min="11" max="11" width="9.140625" style="0" bestFit="1" customWidth="1"/>
    <col min="12" max="12" width="10.28125" style="0" bestFit="1" customWidth="1"/>
    <col min="13" max="13" width="13.00390625" style="0" bestFit="1" customWidth="1"/>
    <col min="14" max="14" width="14.140625" style="0" bestFit="1" customWidth="1"/>
    <col min="15" max="15" width="54.00390625" style="0" bestFit="1" customWidth="1"/>
  </cols>
  <sheetData>
    <row r="1" spans="1:15" ht="12.75">
      <c r="A1" s="2" t="s">
        <v>33</v>
      </c>
      <c r="B1" t="s">
        <v>31</v>
      </c>
      <c r="C1" t="s">
        <v>17</v>
      </c>
      <c r="D1" t="s">
        <v>32</v>
      </c>
      <c r="E1" t="s">
        <v>9</v>
      </c>
      <c r="F1" s="23" t="s">
        <v>43</v>
      </c>
      <c r="G1" s="21" t="s">
        <v>41</v>
      </c>
      <c r="H1" t="s">
        <v>42</v>
      </c>
      <c r="I1" t="s">
        <v>10</v>
      </c>
      <c r="J1" t="s">
        <v>11</v>
      </c>
      <c r="K1" t="s">
        <v>12</v>
      </c>
      <c r="L1" t="s">
        <v>38</v>
      </c>
      <c r="M1" t="s">
        <v>13</v>
      </c>
      <c r="N1" t="s">
        <v>19</v>
      </c>
      <c r="O1" t="s">
        <v>14</v>
      </c>
    </row>
    <row r="2" spans="1:15" ht="12.75">
      <c r="A2" s="10">
        <v>43326</v>
      </c>
      <c r="B2">
        <v>1391</v>
      </c>
      <c r="C2" t="s">
        <v>20</v>
      </c>
      <c r="D2">
        <v>500</v>
      </c>
      <c r="F2" s="23">
        <v>40</v>
      </c>
      <c r="G2" s="21">
        <v>856</v>
      </c>
      <c r="H2" s="4">
        <v>0.05875</v>
      </c>
      <c r="I2" s="3">
        <v>1</v>
      </c>
      <c r="J2" s="3">
        <v>0.1</v>
      </c>
      <c r="K2" s="8">
        <f aca="true" t="shared" si="0" ref="K2:K28">I2-J2</f>
        <v>0.9</v>
      </c>
      <c r="L2" s="9">
        <f aca="true" t="shared" si="1" ref="L2:L28">K2*D2</f>
        <v>450</v>
      </c>
      <c r="M2" s="3">
        <f aca="true" t="shared" si="2" ref="M2:M28">K2/B2*1000</f>
        <v>0.6470165348670022</v>
      </c>
      <c r="N2" s="9">
        <f aca="true" t="shared" si="3" ref="N2:N28">M2*D2</f>
        <v>323.5082674335011</v>
      </c>
      <c r="O2" t="s">
        <v>21</v>
      </c>
    </row>
    <row r="3" spans="1:15" ht="12.75">
      <c r="A3" s="10">
        <v>44025</v>
      </c>
      <c r="B3">
        <v>485</v>
      </c>
      <c r="C3" t="s">
        <v>18</v>
      </c>
      <c r="D3">
        <v>625</v>
      </c>
      <c r="E3" t="s">
        <v>22</v>
      </c>
      <c r="F3" s="23">
        <v>17.2</v>
      </c>
      <c r="G3" s="21">
        <v>766</v>
      </c>
      <c r="H3" s="4">
        <v>0.01972222222222222</v>
      </c>
      <c r="I3" s="3">
        <v>0.7</v>
      </c>
      <c r="J3" s="3">
        <v>0.38</v>
      </c>
      <c r="K3" s="8">
        <f t="shared" si="0"/>
        <v>0.31999999999999995</v>
      </c>
      <c r="L3" s="9">
        <f t="shared" si="1"/>
        <v>199.99999999999997</v>
      </c>
      <c r="M3" s="3">
        <f t="shared" si="2"/>
        <v>0.6597938144329896</v>
      </c>
      <c r="N3" s="9">
        <f t="shared" si="3"/>
        <v>412.37113402061846</v>
      </c>
      <c r="O3" t="s">
        <v>39</v>
      </c>
    </row>
    <row r="4" spans="1:15" ht="12.75">
      <c r="A4" s="10">
        <v>44029</v>
      </c>
      <c r="B4">
        <v>507</v>
      </c>
      <c r="C4" t="s">
        <v>18</v>
      </c>
      <c r="D4">
        <v>625</v>
      </c>
      <c r="E4" t="s">
        <v>15</v>
      </c>
      <c r="F4" s="23">
        <v>19.2</v>
      </c>
      <c r="G4" s="21">
        <v>1008</v>
      </c>
      <c r="H4" s="4">
        <v>0.017534722222222222</v>
      </c>
      <c r="I4" s="3">
        <v>0.85</v>
      </c>
      <c r="J4" s="3">
        <v>0.47</v>
      </c>
      <c r="K4" s="8">
        <f t="shared" si="0"/>
        <v>0.38</v>
      </c>
      <c r="L4" s="9">
        <f t="shared" si="1"/>
        <v>237.5</v>
      </c>
      <c r="M4" s="3">
        <f t="shared" si="2"/>
        <v>0.7495069033530573</v>
      </c>
      <c r="N4" s="9">
        <f t="shared" si="3"/>
        <v>468.4418145956608</v>
      </c>
      <c r="O4" t="s">
        <v>16</v>
      </c>
    </row>
    <row r="5" spans="1:15" ht="12.75">
      <c r="A5" s="10">
        <v>44052</v>
      </c>
      <c r="B5">
        <v>1099</v>
      </c>
      <c r="C5" t="s">
        <v>18</v>
      </c>
      <c r="D5">
        <v>625</v>
      </c>
      <c r="E5" t="s">
        <v>23</v>
      </c>
      <c r="F5" s="23">
        <v>30.4</v>
      </c>
      <c r="G5" s="21">
        <v>665</v>
      </c>
      <c r="H5" s="4">
        <v>0.06233796296296296</v>
      </c>
      <c r="I5" s="3">
        <v>0.64</v>
      </c>
      <c r="J5" s="3">
        <v>0.18</v>
      </c>
      <c r="K5" s="8">
        <f t="shared" si="0"/>
        <v>0.46</v>
      </c>
      <c r="L5" s="9">
        <f t="shared" si="1"/>
        <v>287.5</v>
      </c>
      <c r="M5" s="3">
        <f t="shared" si="2"/>
        <v>0.41856232939035487</v>
      </c>
      <c r="N5" s="9">
        <f t="shared" si="3"/>
        <v>261.6014558689718</v>
      </c>
      <c r="O5" t="s">
        <v>24</v>
      </c>
    </row>
    <row r="6" spans="1:15" ht="12.75">
      <c r="A6" s="10">
        <v>44054</v>
      </c>
      <c r="B6">
        <v>915</v>
      </c>
      <c r="C6" t="s">
        <v>18</v>
      </c>
      <c r="D6">
        <v>625</v>
      </c>
      <c r="E6" t="s">
        <v>28</v>
      </c>
      <c r="F6" s="23">
        <v>14.4</v>
      </c>
      <c r="G6" s="21">
        <v>555</v>
      </c>
      <c r="H6" s="4">
        <v>0.0678587962962963</v>
      </c>
      <c r="I6" s="3">
        <v>0.76</v>
      </c>
      <c r="J6" s="3">
        <v>0.48</v>
      </c>
      <c r="K6" s="8">
        <f t="shared" si="0"/>
        <v>0.28</v>
      </c>
      <c r="L6" s="9">
        <f t="shared" si="1"/>
        <v>175.00000000000003</v>
      </c>
      <c r="M6" s="3">
        <f t="shared" si="2"/>
        <v>0.3060109289617487</v>
      </c>
      <c r="N6" s="9">
        <f t="shared" si="3"/>
        <v>191.25683060109293</v>
      </c>
      <c r="O6" t="s">
        <v>27</v>
      </c>
    </row>
    <row r="7" spans="1:15" ht="12.75">
      <c r="A7" s="10">
        <v>44054</v>
      </c>
      <c r="B7">
        <v>1213</v>
      </c>
      <c r="C7" t="s">
        <v>18</v>
      </c>
      <c r="D7">
        <v>625</v>
      </c>
      <c r="E7" t="s">
        <v>25</v>
      </c>
      <c r="F7" s="23">
        <v>29.1</v>
      </c>
      <c r="G7" s="21">
        <v>581</v>
      </c>
      <c r="H7" s="4">
        <v>0.08377314814814814</v>
      </c>
      <c r="I7" s="3">
        <v>0.76</v>
      </c>
      <c r="J7" s="3">
        <v>0.3</v>
      </c>
      <c r="K7" s="8">
        <f t="shared" si="0"/>
        <v>0.46</v>
      </c>
      <c r="L7" s="9">
        <f t="shared" si="1"/>
        <v>287.5</v>
      </c>
      <c r="M7" s="3">
        <f t="shared" si="2"/>
        <v>0.3792250618301732</v>
      </c>
      <c r="N7" s="9">
        <f t="shared" si="3"/>
        <v>237.01566364385823</v>
      </c>
      <c r="O7" t="s">
        <v>26</v>
      </c>
    </row>
    <row r="8" spans="1:15" ht="12.75">
      <c r="A8" s="10">
        <v>44060</v>
      </c>
      <c r="B8">
        <v>666</v>
      </c>
      <c r="C8" t="s">
        <v>18</v>
      </c>
      <c r="D8">
        <v>625</v>
      </c>
      <c r="E8" t="s">
        <v>28</v>
      </c>
      <c r="F8" s="23">
        <v>9.6</v>
      </c>
      <c r="G8" s="21">
        <v>608</v>
      </c>
      <c r="H8" s="4">
        <v>0.043715277777777777</v>
      </c>
      <c r="I8" s="3">
        <v>0.69</v>
      </c>
      <c r="J8" s="3">
        <v>0.46</v>
      </c>
      <c r="K8" s="8">
        <f t="shared" si="0"/>
        <v>0.22999999999999993</v>
      </c>
      <c r="L8" s="9">
        <f t="shared" si="1"/>
        <v>143.74999999999994</v>
      </c>
      <c r="M8" s="3">
        <f t="shared" si="2"/>
        <v>0.3453453453453453</v>
      </c>
      <c r="N8" s="9">
        <f t="shared" si="3"/>
        <v>215.8408408408408</v>
      </c>
      <c r="O8" t="s">
        <v>29</v>
      </c>
    </row>
    <row r="9" spans="1:15" ht="12.75">
      <c r="A9" s="10">
        <v>44060</v>
      </c>
      <c r="B9">
        <v>940</v>
      </c>
      <c r="C9" t="s">
        <v>18</v>
      </c>
      <c r="D9">
        <v>625</v>
      </c>
      <c r="E9" t="s">
        <v>25</v>
      </c>
      <c r="F9" s="23">
        <v>32.3</v>
      </c>
      <c r="G9" s="21">
        <v>638</v>
      </c>
      <c r="H9" s="4">
        <v>0.06136574074074074</v>
      </c>
      <c r="I9" s="3">
        <v>0.69</v>
      </c>
      <c r="J9" s="3">
        <v>0.27</v>
      </c>
      <c r="K9" s="8">
        <f t="shared" si="0"/>
        <v>0.41999999999999993</v>
      </c>
      <c r="L9" s="9">
        <f t="shared" si="1"/>
        <v>262.49999999999994</v>
      </c>
      <c r="M9" s="3">
        <f t="shared" si="2"/>
        <v>0.4468085106382978</v>
      </c>
      <c r="N9" s="9">
        <f t="shared" si="3"/>
        <v>279.2553191489361</v>
      </c>
      <c r="O9" t="s">
        <v>30</v>
      </c>
    </row>
    <row r="10" spans="1:15" ht="12.75">
      <c r="A10" s="10">
        <v>44129</v>
      </c>
      <c r="B10">
        <v>1182</v>
      </c>
      <c r="C10" t="s">
        <v>18</v>
      </c>
      <c r="D10">
        <v>625</v>
      </c>
      <c r="E10" s="20" t="s">
        <v>23</v>
      </c>
      <c r="F10" s="23">
        <v>42</v>
      </c>
      <c r="G10" s="21">
        <v>776</v>
      </c>
      <c r="H10" s="4">
        <v>0.0575</v>
      </c>
      <c r="I10" s="3">
        <v>1</v>
      </c>
      <c r="J10" s="3">
        <v>0.35</v>
      </c>
      <c r="K10" s="8">
        <f t="shared" si="0"/>
        <v>0.65</v>
      </c>
      <c r="L10" s="9">
        <f t="shared" si="1"/>
        <v>406.25</v>
      </c>
      <c r="M10" s="3">
        <f t="shared" si="2"/>
        <v>0.5499153976311337</v>
      </c>
      <c r="N10" s="9">
        <f t="shared" si="3"/>
        <v>343.69712351945856</v>
      </c>
      <c r="O10" t="s">
        <v>40</v>
      </c>
    </row>
    <row r="11" spans="1:15" ht="12.75">
      <c r="A11" s="10">
        <v>44149</v>
      </c>
      <c r="B11">
        <v>765</v>
      </c>
      <c r="C11" t="s">
        <v>18</v>
      </c>
      <c r="D11">
        <v>625</v>
      </c>
      <c r="E11" t="s">
        <v>23</v>
      </c>
      <c r="F11" s="23">
        <v>30.2</v>
      </c>
      <c r="I11" s="3">
        <v>1</v>
      </c>
      <c r="J11" s="3">
        <v>0.65</v>
      </c>
      <c r="K11" s="8">
        <f t="shared" si="0"/>
        <v>0.35</v>
      </c>
      <c r="L11" s="9">
        <f t="shared" si="1"/>
        <v>218.75</v>
      </c>
      <c r="M11" s="3">
        <f t="shared" si="2"/>
        <v>0.45751633986928103</v>
      </c>
      <c r="N11" s="9">
        <f t="shared" si="3"/>
        <v>285.9477124183006</v>
      </c>
      <c r="O11" t="s">
        <v>44</v>
      </c>
    </row>
    <row r="12" spans="1:15" ht="12.75">
      <c r="A12" s="10">
        <v>44156</v>
      </c>
      <c r="B12">
        <v>1030</v>
      </c>
      <c r="C12" t="s">
        <v>18</v>
      </c>
      <c r="D12">
        <v>625</v>
      </c>
      <c r="E12" t="s">
        <v>23</v>
      </c>
      <c r="F12" s="23">
        <v>36</v>
      </c>
      <c r="G12" s="21">
        <v>748</v>
      </c>
      <c r="H12" s="4">
        <v>0.05306712962962964</v>
      </c>
      <c r="I12" s="3">
        <v>0.89</v>
      </c>
      <c r="J12" s="3">
        <v>0.3</v>
      </c>
      <c r="K12" s="8">
        <f t="shared" si="0"/>
        <v>0.5900000000000001</v>
      </c>
      <c r="L12" s="9">
        <f t="shared" si="1"/>
        <v>368.75000000000006</v>
      </c>
      <c r="M12" s="3">
        <f t="shared" si="2"/>
        <v>0.5728155339805826</v>
      </c>
      <c r="N12" s="9">
        <f t="shared" si="3"/>
        <v>358.0097087378641</v>
      </c>
      <c r="O12" t="s">
        <v>44</v>
      </c>
    </row>
    <row r="13" spans="1:15" ht="12.75">
      <c r="A13" s="10">
        <v>44157</v>
      </c>
      <c r="B13">
        <v>409</v>
      </c>
      <c r="C13" t="s">
        <v>18</v>
      </c>
      <c r="D13">
        <v>625</v>
      </c>
      <c r="E13" t="s">
        <v>45</v>
      </c>
      <c r="F13" s="23">
        <v>12.9</v>
      </c>
      <c r="G13" s="21">
        <v>1118</v>
      </c>
      <c r="H13" s="4">
        <v>0.013796296296296298</v>
      </c>
      <c r="I13" s="3">
        <v>0.83</v>
      </c>
      <c r="J13" s="3">
        <v>0.53</v>
      </c>
      <c r="K13" s="8">
        <f t="shared" si="0"/>
        <v>0.29999999999999993</v>
      </c>
      <c r="L13" s="9">
        <f t="shared" si="1"/>
        <v>187.49999999999997</v>
      </c>
      <c r="M13" s="3">
        <f t="shared" si="2"/>
        <v>0.7334963325183372</v>
      </c>
      <c r="N13" s="9">
        <f t="shared" si="3"/>
        <v>458.43520782396075</v>
      </c>
      <c r="O13" t="s">
        <v>46</v>
      </c>
    </row>
    <row r="14" spans="1:15" ht="12.75">
      <c r="A14" s="10">
        <v>44215</v>
      </c>
      <c r="B14">
        <v>659</v>
      </c>
      <c r="C14" t="s">
        <v>18</v>
      </c>
      <c r="D14">
        <v>625</v>
      </c>
      <c r="E14" t="s">
        <v>23</v>
      </c>
      <c r="F14" s="23">
        <v>26.8</v>
      </c>
      <c r="G14" s="21">
        <v>585</v>
      </c>
      <c r="H14" s="4">
        <v>0.03972222222222222</v>
      </c>
      <c r="I14" s="3">
        <v>0.64</v>
      </c>
      <c r="J14" s="3">
        <v>0.23</v>
      </c>
      <c r="K14" s="8">
        <f t="shared" si="0"/>
        <v>0.41000000000000003</v>
      </c>
      <c r="L14" s="9">
        <f t="shared" si="1"/>
        <v>256.25</v>
      </c>
      <c r="M14" s="3">
        <f t="shared" si="2"/>
        <v>0.6221547799696511</v>
      </c>
      <c r="N14" s="9">
        <f t="shared" si="3"/>
        <v>388.84673748103194</v>
      </c>
      <c r="O14" t="s">
        <v>47</v>
      </c>
    </row>
    <row r="15" spans="1:15" ht="12.75">
      <c r="A15" s="10">
        <v>44241</v>
      </c>
      <c r="B15">
        <v>659</v>
      </c>
      <c r="C15" t="s">
        <v>18</v>
      </c>
      <c r="D15">
        <v>625</v>
      </c>
      <c r="E15" t="s">
        <v>28</v>
      </c>
      <c r="F15" s="23">
        <v>28</v>
      </c>
      <c r="G15" s="21">
        <v>537</v>
      </c>
      <c r="H15" s="4">
        <v>0.05296296296296296</v>
      </c>
      <c r="I15" s="3">
        <v>0.68</v>
      </c>
      <c r="J15" s="3">
        <v>0.33</v>
      </c>
      <c r="K15" s="8">
        <f t="shared" si="0"/>
        <v>0.35000000000000003</v>
      </c>
      <c r="L15" s="9">
        <f t="shared" si="1"/>
        <v>218.75000000000003</v>
      </c>
      <c r="M15" s="3">
        <f t="shared" si="2"/>
        <v>0.5311077389984826</v>
      </c>
      <c r="N15" s="9">
        <f t="shared" si="3"/>
        <v>331.94233687405165</v>
      </c>
      <c r="O15" t="s">
        <v>49</v>
      </c>
    </row>
    <row r="16" spans="1:15" ht="12.75">
      <c r="A16" s="10">
        <v>44248</v>
      </c>
      <c r="B16">
        <v>779</v>
      </c>
      <c r="C16" t="s">
        <v>18</v>
      </c>
      <c r="D16">
        <v>625</v>
      </c>
      <c r="E16" t="s">
        <v>48</v>
      </c>
      <c r="F16" s="23">
        <v>26.3</v>
      </c>
      <c r="G16" s="21">
        <v>534</v>
      </c>
      <c r="H16" s="4">
        <v>0.053969907407407404</v>
      </c>
      <c r="I16" s="3">
        <v>0.75</v>
      </c>
      <c r="J16" s="3">
        <v>0.47</v>
      </c>
      <c r="K16" s="8">
        <f t="shared" si="0"/>
        <v>0.28</v>
      </c>
      <c r="L16" s="9">
        <f t="shared" si="1"/>
        <v>175.00000000000003</v>
      </c>
      <c r="M16" s="3">
        <f t="shared" si="2"/>
        <v>0.3594351732991014</v>
      </c>
      <c r="N16" s="9">
        <f t="shared" si="3"/>
        <v>224.64698331193838</v>
      </c>
      <c r="O16" t="s">
        <v>49</v>
      </c>
    </row>
    <row r="17" spans="1:15" ht="12.75">
      <c r="A17" s="10">
        <v>44255</v>
      </c>
      <c r="B17">
        <v>1095</v>
      </c>
      <c r="C17" t="s">
        <v>18</v>
      </c>
      <c r="D17">
        <v>625</v>
      </c>
      <c r="E17" t="s">
        <v>48</v>
      </c>
      <c r="F17" s="23">
        <v>35.9</v>
      </c>
      <c r="G17" s="21">
        <v>526</v>
      </c>
      <c r="H17" s="4">
        <v>0.0817361111111111</v>
      </c>
      <c r="I17" s="3">
        <v>0.7</v>
      </c>
      <c r="J17" s="3">
        <v>0.33</v>
      </c>
      <c r="K17" s="8">
        <f t="shared" si="0"/>
        <v>0.36999999999999994</v>
      </c>
      <c r="L17" s="9">
        <f t="shared" si="1"/>
        <v>231.24999999999997</v>
      </c>
      <c r="M17" s="3">
        <f t="shared" si="2"/>
        <v>0.3378995433789954</v>
      </c>
      <c r="N17" s="9">
        <f t="shared" si="3"/>
        <v>211.18721461187212</v>
      </c>
      <c r="O17" t="s">
        <v>49</v>
      </c>
    </row>
    <row r="18" spans="1:15" ht="12.75">
      <c r="A18" s="10">
        <v>44262</v>
      </c>
      <c r="B18">
        <v>825</v>
      </c>
      <c r="C18" t="s">
        <v>18</v>
      </c>
      <c r="D18">
        <v>625</v>
      </c>
      <c r="E18" t="s">
        <v>48</v>
      </c>
      <c r="F18" s="23">
        <v>27.55</v>
      </c>
      <c r="G18" s="21">
        <v>470</v>
      </c>
      <c r="H18" s="4">
        <v>0.06635416666666666</v>
      </c>
      <c r="I18" s="3">
        <v>0.78</v>
      </c>
      <c r="J18" s="3">
        <v>0.54</v>
      </c>
      <c r="K18" s="8">
        <f t="shared" si="0"/>
        <v>0.24</v>
      </c>
      <c r="L18" s="9">
        <f t="shared" si="1"/>
        <v>150</v>
      </c>
      <c r="M18" s="3">
        <f t="shared" si="2"/>
        <v>0.2909090909090909</v>
      </c>
      <c r="N18" s="9">
        <f t="shared" si="3"/>
        <v>181.8181818181818</v>
      </c>
      <c r="O18" t="s">
        <v>49</v>
      </c>
    </row>
    <row r="19" spans="1:15" ht="12.75">
      <c r="A19" s="10">
        <v>44266</v>
      </c>
      <c r="B19">
        <v>388</v>
      </c>
      <c r="C19" t="s">
        <v>18</v>
      </c>
      <c r="D19">
        <v>625</v>
      </c>
      <c r="E19" t="s">
        <v>15</v>
      </c>
      <c r="F19" s="23">
        <v>15.7</v>
      </c>
      <c r="G19" s="21">
        <v>1084</v>
      </c>
      <c r="H19" s="4">
        <v>0.014201388888888888</v>
      </c>
      <c r="I19" s="3">
        <v>0.85</v>
      </c>
      <c r="J19" s="3">
        <v>0.53</v>
      </c>
      <c r="K19" s="8">
        <f t="shared" si="0"/>
        <v>0.31999999999999995</v>
      </c>
      <c r="L19" s="9">
        <f t="shared" si="1"/>
        <v>199.99999999999997</v>
      </c>
      <c r="M19" s="3">
        <f t="shared" si="2"/>
        <v>0.824742268041237</v>
      </c>
      <c r="N19" s="9">
        <f t="shared" si="3"/>
        <v>515.4639175257731</v>
      </c>
      <c r="O19" t="s">
        <v>50</v>
      </c>
    </row>
    <row r="20" spans="1:15" ht="12.75">
      <c r="A20" s="10">
        <v>44269</v>
      </c>
      <c r="B20">
        <v>779</v>
      </c>
      <c r="C20" t="s">
        <v>18</v>
      </c>
      <c r="D20">
        <v>625</v>
      </c>
      <c r="E20" t="s">
        <v>51</v>
      </c>
      <c r="F20" s="23">
        <v>33.2</v>
      </c>
      <c r="G20" s="21">
        <v>466</v>
      </c>
      <c r="H20" s="4">
        <v>0.052627314814814814</v>
      </c>
      <c r="I20" s="3">
        <v>0.77</v>
      </c>
      <c r="J20" s="3">
        <v>0.49</v>
      </c>
      <c r="K20" s="8">
        <f t="shared" si="0"/>
        <v>0.28</v>
      </c>
      <c r="L20" s="9">
        <f t="shared" si="1"/>
        <v>175.00000000000003</v>
      </c>
      <c r="M20" s="3">
        <f t="shared" si="2"/>
        <v>0.3594351732991014</v>
      </c>
      <c r="N20" s="9">
        <f t="shared" si="3"/>
        <v>224.64698331193838</v>
      </c>
      <c r="O20" t="s">
        <v>49</v>
      </c>
    </row>
    <row r="21" spans="1:15" ht="12.75">
      <c r="A21" s="10">
        <v>44276</v>
      </c>
      <c r="B21">
        <v>873</v>
      </c>
      <c r="C21" t="s">
        <v>18</v>
      </c>
      <c r="D21">
        <v>625</v>
      </c>
      <c r="E21" t="s">
        <v>51</v>
      </c>
      <c r="F21" s="23">
        <v>33.7</v>
      </c>
      <c r="G21" s="21">
        <v>495</v>
      </c>
      <c r="H21" s="4">
        <v>0.062141203703703705</v>
      </c>
      <c r="I21" s="3">
        <v>0.87</v>
      </c>
      <c r="J21" s="3">
        <v>0.53</v>
      </c>
      <c r="K21" s="8">
        <f t="shared" si="0"/>
        <v>0.33999999999999997</v>
      </c>
      <c r="L21" s="9">
        <f t="shared" si="1"/>
        <v>212.49999999999997</v>
      </c>
      <c r="M21" s="3">
        <f t="shared" si="2"/>
        <v>0.3894616265750286</v>
      </c>
      <c r="N21" s="9">
        <f t="shared" si="3"/>
        <v>243.41351660939287</v>
      </c>
      <c r="O21" t="s">
        <v>52</v>
      </c>
    </row>
    <row r="22" spans="1:15" ht="12.75">
      <c r="A22" s="10">
        <v>44283</v>
      </c>
      <c r="B22">
        <v>726</v>
      </c>
      <c r="C22" t="s">
        <v>18</v>
      </c>
      <c r="D22">
        <v>625</v>
      </c>
      <c r="E22" t="s">
        <v>48</v>
      </c>
      <c r="F22" s="23">
        <v>26</v>
      </c>
      <c r="G22" s="21">
        <v>485</v>
      </c>
      <c r="H22" s="4">
        <v>0.055636574074074074</v>
      </c>
      <c r="I22" s="3">
        <v>1</v>
      </c>
      <c r="J22" s="3">
        <v>0.81</v>
      </c>
      <c r="K22" s="8">
        <f t="shared" si="0"/>
        <v>0.18999999999999995</v>
      </c>
      <c r="L22" s="9">
        <f t="shared" si="1"/>
        <v>118.74999999999997</v>
      </c>
      <c r="M22" s="3">
        <f t="shared" si="2"/>
        <v>0.2617079889807162</v>
      </c>
      <c r="N22" s="9">
        <f t="shared" si="3"/>
        <v>163.5674931129476</v>
      </c>
      <c r="O22" t="s">
        <v>49</v>
      </c>
    </row>
    <row r="23" spans="1:15" ht="12.75">
      <c r="A23" s="10">
        <v>44291</v>
      </c>
      <c r="B23">
        <v>973</v>
      </c>
      <c r="C23" t="s">
        <v>18</v>
      </c>
      <c r="D23">
        <v>625</v>
      </c>
      <c r="E23" t="s">
        <v>51</v>
      </c>
      <c r="F23" s="23">
        <v>36.2</v>
      </c>
      <c r="G23" s="21">
        <v>457</v>
      </c>
      <c r="H23" s="4">
        <v>0.07487268518518518</v>
      </c>
      <c r="I23" s="3">
        <v>0.8</v>
      </c>
      <c r="J23" s="3">
        <v>0.35</v>
      </c>
      <c r="K23" s="8">
        <f t="shared" si="0"/>
        <v>0.45000000000000007</v>
      </c>
      <c r="L23" s="9">
        <f t="shared" si="1"/>
        <v>281.25000000000006</v>
      </c>
      <c r="M23" s="3">
        <f t="shared" si="2"/>
        <v>0.46248715313463523</v>
      </c>
      <c r="N23" s="9">
        <f t="shared" si="3"/>
        <v>289.05447070914704</v>
      </c>
      <c r="O23" t="s">
        <v>53</v>
      </c>
    </row>
    <row r="24" spans="1:15" ht="12.75">
      <c r="A24" s="10">
        <v>44304</v>
      </c>
      <c r="B24">
        <v>888</v>
      </c>
      <c r="C24" t="s">
        <v>18</v>
      </c>
      <c r="D24">
        <v>625</v>
      </c>
      <c r="E24" t="s">
        <v>48</v>
      </c>
      <c r="F24" s="23">
        <v>27.8</v>
      </c>
      <c r="G24" s="21">
        <v>507</v>
      </c>
      <c r="H24" s="4">
        <v>0.06222222222222223</v>
      </c>
      <c r="I24" s="3">
        <v>0.53</v>
      </c>
      <c r="J24" s="3">
        <v>0.33</v>
      </c>
      <c r="K24" s="8">
        <f t="shared" si="0"/>
        <v>0.2</v>
      </c>
      <c r="L24" s="9">
        <f t="shared" si="1"/>
        <v>125</v>
      </c>
      <c r="M24" s="3">
        <f t="shared" si="2"/>
        <v>0.22522522522522523</v>
      </c>
      <c r="N24" s="9">
        <f t="shared" si="3"/>
        <v>140.76576576576576</v>
      </c>
      <c r="O24" t="s">
        <v>49</v>
      </c>
    </row>
    <row r="25" spans="1:15" ht="12.75">
      <c r="A25" s="10">
        <v>44311</v>
      </c>
      <c r="B25">
        <v>1247</v>
      </c>
      <c r="C25" t="s">
        <v>18</v>
      </c>
      <c r="D25">
        <v>625</v>
      </c>
      <c r="E25" t="s">
        <v>23</v>
      </c>
      <c r="F25" s="23">
        <v>45.3</v>
      </c>
      <c r="G25" s="21">
        <v>672</v>
      </c>
      <c r="H25" s="4">
        <v>0.0678587962962963</v>
      </c>
      <c r="I25" s="3">
        <v>1</v>
      </c>
      <c r="J25" s="3">
        <v>0.47</v>
      </c>
      <c r="K25" s="8">
        <f t="shared" si="0"/>
        <v>0.53</v>
      </c>
      <c r="L25" s="9">
        <f t="shared" si="1"/>
        <v>331.25</v>
      </c>
      <c r="M25" s="3">
        <f t="shared" si="2"/>
        <v>0.42502004811547717</v>
      </c>
      <c r="N25" s="9">
        <f t="shared" si="3"/>
        <v>265.6375300721732</v>
      </c>
      <c r="O25" t="s">
        <v>54</v>
      </c>
    </row>
    <row r="26" spans="1:15" ht="12.75">
      <c r="A26" s="10">
        <v>44318</v>
      </c>
      <c r="B26">
        <v>946</v>
      </c>
      <c r="C26" t="s">
        <v>18</v>
      </c>
      <c r="D26">
        <v>625</v>
      </c>
      <c r="E26" t="s">
        <v>48</v>
      </c>
      <c r="F26" s="23">
        <v>28</v>
      </c>
      <c r="G26" s="21">
        <v>566</v>
      </c>
      <c r="H26" s="4">
        <v>0.05950231481481482</v>
      </c>
      <c r="I26" s="3">
        <v>0.73</v>
      </c>
      <c r="J26" s="3">
        <v>0.44</v>
      </c>
      <c r="K26" s="8">
        <f t="shared" si="0"/>
        <v>0.29</v>
      </c>
      <c r="L26" s="9">
        <f t="shared" si="1"/>
        <v>181.25</v>
      </c>
      <c r="M26" s="3">
        <f t="shared" si="2"/>
        <v>0.30655391120507397</v>
      </c>
      <c r="N26" s="9">
        <f t="shared" si="3"/>
        <v>191.59619450317123</v>
      </c>
      <c r="O26" t="s">
        <v>49</v>
      </c>
    </row>
    <row r="27" spans="1:15" ht="12.75">
      <c r="A27" s="10">
        <v>44332</v>
      </c>
      <c r="B27">
        <v>768</v>
      </c>
      <c r="C27" t="s">
        <v>18</v>
      </c>
      <c r="D27">
        <v>625</v>
      </c>
      <c r="E27" t="s">
        <v>55</v>
      </c>
      <c r="F27" s="23">
        <v>32.2</v>
      </c>
      <c r="G27" s="21">
        <v>894</v>
      </c>
      <c r="H27" s="4">
        <v>0.028391203703703707</v>
      </c>
      <c r="I27" s="3">
        <v>1</v>
      </c>
      <c r="J27" s="3">
        <v>0.6</v>
      </c>
      <c r="K27" s="8">
        <f t="shared" si="0"/>
        <v>0.4</v>
      </c>
      <c r="L27" s="9">
        <f t="shared" si="1"/>
        <v>250</v>
      </c>
      <c r="M27" s="3">
        <f t="shared" si="2"/>
        <v>0.5208333333333334</v>
      </c>
      <c r="N27" s="9">
        <f t="shared" si="3"/>
        <v>325.52083333333337</v>
      </c>
      <c r="O27" t="s">
        <v>56</v>
      </c>
    </row>
    <row r="28" spans="1:15" ht="12.75">
      <c r="A28" s="10">
        <v>44339</v>
      </c>
      <c r="B28">
        <v>737</v>
      </c>
      <c r="C28" t="s">
        <v>18</v>
      </c>
      <c r="D28">
        <v>625</v>
      </c>
      <c r="E28" t="s">
        <v>55</v>
      </c>
      <c r="F28" s="23">
        <v>25.9</v>
      </c>
      <c r="G28" s="21">
        <v>479</v>
      </c>
      <c r="H28" s="4">
        <v>0.052175925925925924</v>
      </c>
      <c r="I28" s="3">
        <v>0.86</v>
      </c>
      <c r="J28" s="3">
        <v>0.65</v>
      </c>
      <c r="K28" s="8">
        <f t="shared" si="0"/>
        <v>0.20999999999999996</v>
      </c>
      <c r="L28" s="9">
        <f t="shared" si="1"/>
        <v>131.24999999999997</v>
      </c>
      <c r="M28" s="3">
        <f t="shared" si="2"/>
        <v>0.28493894165535955</v>
      </c>
      <c r="N28" s="9">
        <f t="shared" si="3"/>
        <v>178.0868385345997</v>
      </c>
      <c r="O28" t="s">
        <v>56</v>
      </c>
    </row>
    <row r="29" spans="1:15" ht="12.75">
      <c r="A29" s="10">
        <v>44444</v>
      </c>
      <c r="B29">
        <v>986</v>
      </c>
      <c r="C29" t="s">
        <v>18</v>
      </c>
      <c r="D29">
        <v>625</v>
      </c>
      <c r="E29" t="s">
        <v>87</v>
      </c>
      <c r="F29" s="23">
        <v>37</v>
      </c>
      <c r="G29" s="21">
        <v>715</v>
      </c>
      <c r="H29" s="4">
        <v>0.05201388888888889</v>
      </c>
      <c r="I29" s="3">
        <v>1</v>
      </c>
      <c r="J29" s="3">
        <v>0.53</v>
      </c>
      <c r="K29" s="8">
        <f>I29-J29</f>
        <v>0.47</v>
      </c>
      <c r="L29" s="9">
        <f>K29*D29</f>
        <v>293.75</v>
      </c>
      <c r="M29" s="3">
        <f>K29/B29*1000</f>
        <v>0.4766734279918864</v>
      </c>
      <c r="N29" s="9">
        <f>M29*D29</f>
        <v>297.920892494929</v>
      </c>
      <c r="O29" t="s">
        <v>86</v>
      </c>
    </row>
    <row r="30" spans="1:15" ht="12.75">
      <c r="A30" s="10">
        <v>44458</v>
      </c>
      <c r="B30">
        <v>1119</v>
      </c>
      <c r="C30" t="s">
        <v>18</v>
      </c>
      <c r="D30">
        <v>625</v>
      </c>
      <c r="E30" t="s">
        <v>88</v>
      </c>
      <c r="F30" s="23">
        <v>41.7</v>
      </c>
      <c r="G30" s="21">
        <v>805</v>
      </c>
      <c r="H30" s="4">
        <v>0.05170138888888889</v>
      </c>
      <c r="I30" s="3">
        <v>1</v>
      </c>
      <c r="J30" s="3">
        <v>0.45</v>
      </c>
      <c r="K30" s="8">
        <f>I30-J30</f>
        <v>0.55</v>
      </c>
      <c r="L30" s="9">
        <f>K30*D30</f>
        <v>343.75</v>
      </c>
      <c r="M30" s="3">
        <f>K30/B30*1000</f>
        <v>0.4915102770330652</v>
      </c>
      <c r="N30" s="9">
        <f>M30*D30</f>
        <v>307.19392314566574</v>
      </c>
      <c r="O30" t="s">
        <v>89</v>
      </c>
    </row>
    <row r="31" spans="1:15" ht="12.75">
      <c r="A31" s="10">
        <v>44472</v>
      </c>
      <c r="B31">
        <v>541</v>
      </c>
      <c r="C31" t="s">
        <v>18</v>
      </c>
      <c r="D31">
        <v>625</v>
      </c>
      <c r="E31" t="s">
        <v>87</v>
      </c>
      <c r="F31" s="23">
        <v>24</v>
      </c>
      <c r="G31" s="21">
        <v>704</v>
      </c>
      <c r="H31" s="4">
        <v>0.026828703703703702</v>
      </c>
      <c r="I31" s="3">
        <v>0.73</v>
      </c>
      <c r="J31" s="3">
        <v>0.4</v>
      </c>
      <c r="K31" s="8">
        <f>I31-J31</f>
        <v>0.32999999999999996</v>
      </c>
      <c r="L31" s="9">
        <f>K31*D31</f>
        <v>206.24999999999997</v>
      </c>
      <c r="M31" s="3">
        <f>K31/B31*1000</f>
        <v>0.609981515711645</v>
      </c>
      <c r="N31" s="9">
        <f>M31*D31</f>
        <v>381.2384473197782</v>
      </c>
      <c r="O31" t="s">
        <v>90</v>
      </c>
    </row>
    <row r="32" spans="1:15" ht="12.75">
      <c r="A32" s="10">
        <v>44486</v>
      </c>
      <c r="B32">
        <v>756</v>
      </c>
      <c r="C32" t="s">
        <v>18</v>
      </c>
      <c r="D32">
        <v>625</v>
      </c>
      <c r="E32" t="s">
        <v>91</v>
      </c>
      <c r="F32" s="23">
        <v>30</v>
      </c>
      <c r="G32" s="21">
        <v>481</v>
      </c>
      <c r="H32" s="4">
        <v>0.0531712962962963</v>
      </c>
      <c r="I32" s="3">
        <v>0.8</v>
      </c>
      <c r="J32" s="3">
        <v>0.58</v>
      </c>
      <c r="K32" s="8">
        <f>I32-J32</f>
        <v>0.22000000000000008</v>
      </c>
      <c r="L32" s="9">
        <f>K32*D32</f>
        <v>137.50000000000006</v>
      </c>
      <c r="M32" s="3">
        <f>K32/B32*1000</f>
        <v>0.2910052910052911</v>
      </c>
      <c r="N32" s="9">
        <f>M32*D32</f>
        <v>181.87830687830694</v>
      </c>
      <c r="O32" t="s">
        <v>92</v>
      </c>
    </row>
    <row r="33" spans="1:15" ht="12.75">
      <c r="A33" s="10">
        <v>44528</v>
      </c>
      <c r="B33">
        <v>1080</v>
      </c>
      <c r="C33" t="s">
        <v>18</v>
      </c>
      <c r="D33">
        <v>625</v>
      </c>
      <c r="E33" t="s">
        <v>87</v>
      </c>
      <c r="F33" s="23">
        <v>37.2</v>
      </c>
      <c r="G33" s="21">
        <v>631</v>
      </c>
      <c r="H33" s="4">
        <v>0.06444444444444444</v>
      </c>
      <c r="I33" s="3">
        <v>1</v>
      </c>
      <c r="J33" s="3">
        <v>0.66</v>
      </c>
      <c r="K33" s="8">
        <f>I33-J33</f>
        <v>0.33999999999999997</v>
      </c>
      <c r="L33" s="9">
        <f>K33*D33</f>
        <v>212.49999999999997</v>
      </c>
      <c r="M33" s="3">
        <f>K33/B33*1000</f>
        <v>0.3148148148148148</v>
      </c>
      <c r="N33" s="9">
        <f>M33*D33</f>
        <v>196.75925925925927</v>
      </c>
      <c r="O33" t="s">
        <v>93</v>
      </c>
    </row>
    <row r="34" spans="1:15" ht="12.75">
      <c r="A34" s="10">
        <v>44542</v>
      </c>
      <c r="B34">
        <v>860</v>
      </c>
      <c r="C34" t="s">
        <v>18</v>
      </c>
      <c r="D34">
        <v>625</v>
      </c>
      <c r="E34" t="s">
        <v>87</v>
      </c>
      <c r="F34" s="23">
        <v>34.6</v>
      </c>
      <c r="G34" s="21">
        <v>612</v>
      </c>
      <c r="H34" s="4">
        <v>0.05175925925925926</v>
      </c>
      <c r="I34" s="3">
        <v>1</v>
      </c>
      <c r="J34" s="3">
        <v>0.67</v>
      </c>
      <c r="K34" s="8">
        <f>I34-J34</f>
        <v>0.32999999999999996</v>
      </c>
      <c r="L34" s="9">
        <f>K34*D34</f>
        <v>206.24999999999997</v>
      </c>
      <c r="M34" s="3">
        <f>K34/B34*1000</f>
        <v>0.3837209302325581</v>
      </c>
      <c r="N34" s="9">
        <f>M34*D34</f>
        <v>239.82558139534882</v>
      </c>
      <c r="O34" t="s">
        <v>94</v>
      </c>
    </row>
    <row r="35" ht="12.75"/>
    <row r="36" spans="1:15" ht="12.75">
      <c r="A36" s="11" t="s">
        <v>37</v>
      </c>
      <c r="B36" s="12"/>
      <c r="C36" s="12"/>
      <c r="D36" s="12"/>
      <c r="E36" s="12"/>
      <c r="F36" s="24"/>
      <c r="G36" s="22"/>
      <c r="H36" s="12"/>
      <c r="I36" s="12"/>
      <c r="J36" s="12"/>
      <c r="K36" s="12"/>
      <c r="L36" s="12"/>
      <c r="M36" s="12"/>
      <c r="N36" s="12"/>
      <c r="O36" s="12"/>
    </row>
    <row r="37" spans="1:15" ht="12.75">
      <c r="A37" s="13" t="s">
        <v>35</v>
      </c>
      <c r="B37" s="18" t="s">
        <v>31</v>
      </c>
      <c r="C37" s="14" t="s">
        <v>34</v>
      </c>
      <c r="D37" s="13" t="s">
        <v>32</v>
      </c>
      <c r="E37" s="12"/>
      <c r="F37" s="24"/>
      <c r="G37" s="22"/>
      <c r="H37" s="12"/>
      <c r="I37" s="12"/>
      <c r="J37" s="12"/>
      <c r="K37" s="12"/>
      <c r="L37" s="12"/>
      <c r="M37" s="12"/>
      <c r="N37" s="12" t="s">
        <v>19</v>
      </c>
      <c r="O37" s="12"/>
    </row>
    <row r="38" spans="1:15" ht="12.75">
      <c r="A38" s="15">
        <f>25+70+5</f>
        <v>100</v>
      </c>
      <c r="B38" s="15">
        <v>1000</v>
      </c>
      <c r="C38" s="16">
        <v>0.8</v>
      </c>
      <c r="D38" s="17">
        <f>A38*9.81*B38/3600/C38</f>
        <v>340.625</v>
      </c>
      <c r="E38" s="12"/>
      <c r="F38" s="24"/>
      <c r="G38" s="22"/>
      <c r="H38" s="12"/>
      <c r="I38" s="12"/>
      <c r="J38" s="12"/>
      <c r="K38" s="12"/>
      <c r="L38" s="12"/>
      <c r="M38" s="12"/>
      <c r="N38" s="19">
        <f>D38*1000/B38</f>
        <v>340.625</v>
      </c>
      <c r="O38" s="12" t="s">
        <v>36</v>
      </c>
    </row>
    <row r="39" ht="12.75"/>
    <row r="40" ht="12.75"/>
  </sheetData>
  <hyperlinks>
    <hyperlink ref="A9" r:id="rId1" display="https://www.visugpx.com/5f1tnt4Osh"/>
    <hyperlink ref="A8" r:id="rId2" display="https://www.visugpx.com/5f1tnt4Osh"/>
    <hyperlink ref="A10" r:id="rId3" display="https://www.visugpx.com/DpZb6ktERY"/>
    <hyperlink ref="E10" r:id="rId4" display="eco/tour/eMTB"/>
    <hyperlink ref="A11" r:id="rId5" display="https://www.visugpx.com/wKlqECiUMu"/>
    <hyperlink ref="A12" r:id="rId6" display="https://www.visugpx.com/pRqBmYuJUR"/>
    <hyperlink ref="A13" r:id="rId7" display="https://www.visugpx.com/5hNXAnIRZc"/>
    <hyperlink ref="A14" r:id="rId8" display="https://www.visugpx.com/qS1Eb5Z6UA"/>
    <hyperlink ref="A15" r:id="rId9" display="https://www.visugpx.com/cizgKRGWjf"/>
    <hyperlink ref="A16" r:id="rId10" display="https://www.visugpx.com/KkXAWfCZCR"/>
    <hyperlink ref="A17" r:id="rId11" display="https://www.visugpx.com/ff3ar4YFk8"/>
    <hyperlink ref="A18" r:id="rId12" display="https://www.visugpx.com/RJXvoDSRth"/>
    <hyperlink ref="A19" r:id="rId13" display="https://www.visugpx.com/gfMHLTmE7G"/>
    <hyperlink ref="A20" r:id="rId14" display="https://www.visugpx.com/OV23ZyG4XM"/>
    <hyperlink ref="A21" r:id="rId15" display="https://www.visugpx.com/LiuJ3n6tNq"/>
    <hyperlink ref="A22" r:id="rId16" display="https://www.visugpx.com/S0XgfjVgXg"/>
    <hyperlink ref="A23" r:id="rId17" display="https://www.visugpx.com/B16BCEFg9k"/>
    <hyperlink ref="A24" r:id="rId18" display="https://www.visugpx.com/cAKz7tohOR"/>
    <hyperlink ref="A25" r:id="rId19" display="https://www.visugpx.com/qLjF5eMiQX"/>
    <hyperlink ref="A27" r:id="rId20" display="https://www.visugpx.com/9zMIElFXHw"/>
    <hyperlink ref="A28" r:id="rId21" display="https://www.visugpx.com/mLVRiY1x1u"/>
    <hyperlink ref="A26" r:id="rId22" display="https://www.visugpx.com/Wq2IxS3a4O"/>
    <hyperlink ref="A29" r:id="rId23" display="https://www.visugpx.com/WAHQvZrapv"/>
    <hyperlink ref="A30" r:id="rId24" display="https://www.visugpx.com/C0EWzPD7Fj"/>
    <hyperlink ref="A31" r:id="rId25" display="https://www.visugpx.com/TT0RHBHh5s"/>
    <hyperlink ref="A32" r:id="rId26" display="https://www.visugpx.com/pGmhnebv5w"/>
    <hyperlink ref="A33" r:id="rId27" display="https://www.visugpx.com/WMJ9nq9slO"/>
    <hyperlink ref="A34" r:id="rId28" display="https://www.visugpx.com/mkjCwq3ifz"/>
  </hyperlinks>
  <printOptions/>
  <pageMargins left="0.75" right="0.75" top="1" bottom="1" header="0.4921259845" footer="0.4921259845"/>
  <pageSetup horizontalDpi="600" verticalDpi="600" orientation="portrait" paperSize="9" r:id="rId32"/>
  <drawing r:id="rId31"/>
  <legacyDrawing r:id="rId30"/>
</worksheet>
</file>

<file path=xl/worksheets/sheet2.xml><?xml version="1.0" encoding="utf-8"?>
<worksheet xmlns="http://schemas.openxmlformats.org/spreadsheetml/2006/main" xmlns:r="http://schemas.openxmlformats.org/officeDocument/2006/relationships">
  <dimension ref="A1:M37"/>
  <sheetViews>
    <sheetView workbookViewId="0" topLeftCell="A1">
      <selection activeCell="A25" sqref="A25"/>
    </sheetView>
  </sheetViews>
  <sheetFormatPr defaultColWidth="11.421875" defaultRowHeight="12.75"/>
  <cols>
    <col min="1" max="16384" width="11.421875" style="25" customWidth="1"/>
  </cols>
  <sheetData>
    <row r="1" ht="12.75">
      <c r="A1" s="26" t="s">
        <v>74</v>
      </c>
    </row>
    <row r="2" ht="13.5" thickBot="1"/>
    <row r="3" spans="1:13" ht="12.75">
      <c r="A3" s="30" t="s">
        <v>63</v>
      </c>
      <c r="B3" s="31"/>
      <c r="C3" s="31"/>
      <c r="D3" s="31"/>
      <c r="E3" s="31"/>
      <c r="F3" s="31"/>
      <c r="G3" s="31"/>
      <c r="H3" s="31"/>
      <c r="I3" s="31"/>
      <c r="J3" s="31"/>
      <c r="K3" s="31"/>
      <c r="L3" s="31"/>
      <c r="M3" s="32"/>
    </row>
    <row r="4" spans="1:13" ht="12.75">
      <c r="A4" s="33">
        <v>100</v>
      </c>
      <c r="B4" s="34" t="s">
        <v>35</v>
      </c>
      <c r="C4" s="35"/>
      <c r="D4" s="35"/>
      <c r="E4" s="35"/>
      <c r="F4" s="35"/>
      <c r="G4" s="35"/>
      <c r="H4" s="35"/>
      <c r="I4" s="35"/>
      <c r="J4" s="35"/>
      <c r="K4" s="35"/>
      <c r="L4" s="35"/>
      <c r="M4" s="36"/>
    </row>
    <row r="5" spans="1:13" ht="12.75">
      <c r="A5" s="33">
        <v>25</v>
      </c>
      <c r="B5" s="35" t="s">
        <v>58</v>
      </c>
      <c r="C5" s="37">
        <f>A5*1000/3600</f>
        <v>6.944444444444445</v>
      </c>
      <c r="D5" s="35" t="s">
        <v>65</v>
      </c>
      <c r="E5" s="35"/>
      <c r="F5" s="35"/>
      <c r="G5" s="35"/>
      <c r="H5" s="35"/>
      <c r="I5" s="35"/>
      <c r="J5" s="35"/>
      <c r="K5" s="35"/>
      <c r="L5" s="35"/>
      <c r="M5" s="36"/>
    </row>
    <row r="6" spans="1:13" ht="12.75">
      <c r="A6" s="38"/>
      <c r="B6" s="35"/>
      <c r="C6" s="35"/>
      <c r="D6" s="35"/>
      <c r="E6" s="35"/>
      <c r="F6" s="35"/>
      <c r="G6" s="35"/>
      <c r="H6" s="35"/>
      <c r="I6" s="35"/>
      <c r="J6" s="35"/>
      <c r="K6" s="35"/>
      <c r="L6" s="35"/>
      <c r="M6" s="36"/>
    </row>
    <row r="7" spans="1:13" ht="12.75">
      <c r="A7" s="39" t="s">
        <v>57</v>
      </c>
      <c r="B7" s="35"/>
      <c r="C7" s="35"/>
      <c r="D7" s="35"/>
      <c r="E7" s="35"/>
      <c r="F7" s="40"/>
      <c r="G7" s="35"/>
      <c r="H7" s="35"/>
      <c r="I7" s="35"/>
      <c r="J7" s="35"/>
      <c r="K7" s="35"/>
      <c r="L7" s="35"/>
      <c r="M7" s="36"/>
    </row>
    <row r="8" spans="1:13" ht="12.75">
      <c r="A8" s="41">
        <v>0.06</v>
      </c>
      <c r="B8" s="35" t="s">
        <v>60</v>
      </c>
      <c r="C8" s="35"/>
      <c r="D8" s="35"/>
      <c r="E8" s="35"/>
      <c r="F8" s="40"/>
      <c r="G8" s="35"/>
      <c r="H8" s="35"/>
      <c r="I8" s="35"/>
      <c r="J8" s="35"/>
      <c r="K8" s="35"/>
      <c r="L8" s="35"/>
      <c r="M8" s="36"/>
    </row>
    <row r="9" spans="1:13" ht="12.75">
      <c r="A9" s="42">
        <f>A4*9.81*C5*A8</f>
        <v>408.75</v>
      </c>
      <c r="B9" s="35" t="s">
        <v>59</v>
      </c>
      <c r="C9" s="35"/>
      <c r="D9" s="35"/>
      <c r="E9" s="35"/>
      <c r="F9" s="35"/>
      <c r="G9" s="35"/>
      <c r="H9" s="35"/>
      <c r="I9" s="35"/>
      <c r="J9" s="35"/>
      <c r="K9" s="35"/>
      <c r="L9" s="35"/>
      <c r="M9" s="36"/>
    </row>
    <row r="10" spans="1:13" ht="12.75">
      <c r="A10" s="38"/>
      <c r="B10" s="35"/>
      <c r="C10" s="35"/>
      <c r="D10" s="35"/>
      <c r="E10" s="35"/>
      <c r="F10" s="35"/>
      <c r="G10" s="35"/>
      <c r="H10" s="35"/>
      <c r="I10" s="35"/>
      <c r="J10" s="35"/>
      <c r="K10" s="35"/>
      <c r="L10" s="35"/>
      <c r="M10" s="36"/>
    </row>
    <row r="11" spans="1:13" ht="12.75">
      <c r="A11" s="43" t="s">
        <v>71</v>
      </c>
      <c r="B11" s="35"/>
      <c r="C11" s="35"/>
      <c r="D11" s="35"/>
      <c r="E11" s="35"/>
      <c r="F11" s="35"/>
      <c r="G11" s="35"/>
      <c r="H11" s="29" t="s">
        <v>62</v>
      </c>
      <c r="I11" s="35"/>
      <c r="J11" s="35"/>
      <c r="K11" s="35"/>
      <c r="L11" s="35"/>
      <c r="M11" s="36"/>
    </row>
    <row r="12" spans="1:13" ht="12.75">
      <c r="A12" s="33">
        <v>0.015</v>
      </c>
      <c r="B12" s="35" t="s">
        <v>64</v>
      </c>
      <c r="C12" s="35"/>
      <c r="D12" s="35"/>
      <c r="E12" s="35"/>
      <c r="F12" s="35"/>
      <c r="G12" s="35"/>
      <c r="H12" s="35"/>
      <c r="I12" s="35"/>
      <c r="J12" s="35"/>
      <c r="K12" s="35"/>
      <c r="L12" s="35"/>
      <c r="M12" s="36"/>
    </row>
    <row r="13" spans="1:13" ht="12.75">
      <c r="A13" s="42">
        <f>A12*A4*9.91*C5</f>
        <v>103.22916666666667</v>
      </c>
      <c r="B13" s="35" t="s">
        <v>59</v>
      </c>
      <c r="C13" s="35"/>
      <c r="D13" s="35"/>
      <c r="E13" s="35"/>
      <c r="F13" s="35"/>
      <c r="G13" s="35"/>
      <c r="H13" s="35"/>
      <c r="I13" s="35"/>
      <c r="J13" s="35"/>
      <c r="K13" s="35"/>
      <c r="L13" s="35"/>
      <c r="M13" s="36"/>
    </row>
    <row r="14" spans="1:13" ht="12.75">
      <c r="A14" s="38"/>
      <c r="B14" s="35"/>
      <c r="C14" s="35"/>
      <c r="D14" s="35"/>
      <c r="E14" s="35"/>
      <c r="F14" s="35"/>
      <c r="G14" s="35"/>
      <c r="H14" s="35"/>
      <c r="I14" s="35"/>
      <c r="J14" s="35"/>
      <c r="K14" s="35"/>
      <c r="L14" s="35"/>
      <c r="M14" s="36"/>
    </row>
    <row r="15" spans="1:13" ht="12.75">
      <c r="A15" s="43" t="s">
        <v>72</v>
      </c>
      <c r="B15" s="35"/>
      <c r="C15" s="35"/>
      <c r="D15" s="35"/>
      <c r="E15" s="35"/>
      <c r="F15" s="35"/>
      <c r="G15" s="35"/>
      <c r="H15" s="29" t="s">
        <v>70</v>
      </c>
      <c r="I15" s="35"/>
      <c r="J15" s="35"/>
      <c r="K15" s="35"/>
      <c r="L15" s="35"/>
      <c r="M15" s="36"/>
    </row>
    <row r="16" spans="1:13" ht="12.75">
      <c r="A16" s="33">
        <v>0</v>
      </c>
      <c r="B16" s="35" t="s">
        <v>66</v>
      </c>
      <c r="C16" s="35"/>
      <c r="D16" s="35"/>
      <c r="E16" s="35"/>
      <c r="F16" s="35"/>
      <c r="G16" s="35"/>
      <c r="H16" s="35"/>
      <c r="I16" s="35"/>
      <c r="J16" s="35"/>
      <c r="K16" s="35"/>
      <c r="L16" s="35"/>
      <c r="M16" s="36"/>
    </row>
    <row r="17" spans="1:13" ht="12.75">
      <c r="A17" s="44">
        <f>(A5+A16)*1000/3600</f>
        <v>6.944444444444445</v>
      </c>
      <c r="B17" s="35" t="s">
        <v>67</v>
      </c>
      <c r="C17" s="35"/>
      <c r="D17" s="35"/>
      <c r="E17" s="35"/>
      <c r="F17" s="35"/>
      <c r="G17" s="35"/>
      <c r="H17" s="35"/>
      <c r="I17" s="35"/>
      <c r="J17" s="35"/>
      <c r="K17" s="35"/>
      <c r="L17" s="35"/>
      <c r="M17" s="36"/>
    </row>
    <row r="18" spans="1:13" ht="12.75">
      <c r="A18" s="33">
        <v>0.45</v>
      </c>
      <c r="B18" s="35" t="s">
        <v>68</v>
      </c>
      <c r="C18" s="35"/>
      <c r="D18" s="35"/>
      <c r="E18" s="35"/>
      <c r="F18" s="35"/>
      <c r="G18" s="35"/>
      <c r="H18" s="35"/>
      <c r="I18" s="35"/>
      <c r="J18" s="35"/>
      <c r="K18" s="35"/>
      <c r="L18" s="35"/>
      <c r="M18" s="36"/>
    </row>
    <row r="19" spans="1:13" ht="12.75">
      <c r="A19" s="33">
        <v>1.2</v>
      </c>
      <c r="B19" s="35" t="s">
        <v>69</v>
      </c>
      <c r="C19" s="35"/>
      <c r="D19" s="35"/>
      <c r="E19" s="35"/>
      <c r="F19" s="29" t="s">
        <v>70</v>
      </c>
      <c r="G19" s="35"/>
      <c r="H19" s="35"/>
      <c r="I19" s="35"/>
      <c r="J19" s="35"/>
      <c r="K19" s="35"/>
      <c r="L19" s="35"/>
      <c r="M19" s="36"/>
    </row>
    <row r="20" spans="1:13" ht="12.75">
      <c r="A20" s="42">
        <f>0.5*A19*A18*A17^3</f>
        <v>90.42245370370371</v>
      </c>
      <c r="B20" s="35" t="s">
        <v>59</v>
      </c>
      <c r="C20" s="35"/>
      <c r="D20" s="35"/>
      <c r="E20" s="35"/>
      <c r="F20" s="35"/>
      <c r="G20" s="35"/>
      <c r="H20" s="35"/>
      <c r="I20" s="35"/>
      <c r="J20" s="35"/>
      <c r="K20" s="35"/>
      <c r="L20" s="35"/>
      <c r="M20" s="36"/>
    </row>
    <row r="21" spans="1:13" ht="12.75">
      <c r="A21" s="38"/>
      <c r="B21" s="35"/>
      <c r="C21" s="35"/>
      <c r="D21" s="35"/>
      <c r="E21" s="35"/>
      <c r="F21" s="35"/>
      <c r="G21" s="35"/>
      <c r="H21" s="35"/>
      <c r="I21" s="35"/>
      <c r="J21" s="35"/>
      <c r="K21" s="35"/>
      <c r="L21" s="35"/>
      <c r="M21" s="36"/>
    </row>
    <row r="22" spans="1:13" ht="13.5" thickBot="1">
      <c r="A22" s="45">
        <f>A9+A13+A20</f>
        <v>602.4016203703704</v>
      </c>
      <c r="B22" s="46" t="s">
        <v>59</v>
      </c>
      <c r="C22" s="47" t="s">
        <v>73</v>
      </c>
      <c r="D22" s="47"/>
      <c r="E22" s="48"/>
      <c r="F22" s="48"/>
      <c r="G22" s="48"/>
      <c r="H22" s="48"/>
      <c r="I22" s="48"/>
      <c r="J22" s="48"/>
      <c r="K22" s="48"/>
      <c r="L22" s="48"/>
      <c r="M22" s="49"/>
    </row>
    <row r="24" ht="12.75">
      <c r="A24" s="26" t="s">
        <v>84</v>
      </c>
    </row>
    <row r="25" ht="12.75">
      <c r="A25" s="28" t="s">
        <v>85</v>
      </c>
    </row>
    <row r="26" spans="1:7" ht="12.75">
      <c r="A26" s="50" t="s">
        <v>75</v>
      </c>
      <c r="B26" s="51"/>
      <c r="C26" s="51" t="s">
        <v>82</v>
      </c>
      <c r="D26" s="51"/>
      <c r="E26" s="51"/>
      <c r="F26" s="51"/>
      <c r="G26" s="51"/>
    </row>
    <row r="27" spans="1:6" ht="12.75">
      <c r="A27" s="29" t="s">
        <v>76</v>
      </c>
      <c r="F27" s="25" t="s">
        <v>83</v>
      </c>
    </row>
    <row r="28" ht="12.75">
      <c r="A28" s="29" t="s">
        <v>77</v>
      </c>
    </row>
    <row r="31" ht="12.75">
      <c r="A31" s="26" t="s">
        <v>61</v>
      </c>
    </row>
    <row r="32" spans="1:8" ht="12.75">
      <c r="A32" s="27" t="s">
        <v>58</v>
      </c>
      <c r="B32" s="25">
        <v>10</v>
      </c>
      <c r="C32" s="25">
        <v>15</v>
      </c>
      <c r="D32" s="25">
        <v>20</v>
      </c>
      <c r="E32" s="25">
        <v>25</v>
      </c>
      <c r="F32" s="25">
        <v>30</v>
      </c>
      <c r="G32" s="25">
        <v>35</v>
      </c>
      <c r="H32" s="25">
        <v>40</v>
      </c>
    </row>
    <row r="33" spans="1:2" ht="12.75">
      <c r="A33" s="27" t="s">
        <v>59</v>
      </c>
      <c r="B33" s="25" t="s">
        <v>80</v>
      </c>
    </row>
    <row r="35" ht="12.75">
      <c r="A35" s="26" t="s">
        <v>81</v>
      </c>
    </row>
    <row r="36" ht="12.75">
      <c r="A36" s="25" t="s">
        <v>78</v>
      </c>
    </row>
    <row r="37" ht="12.75">
      <c r="A37" s="25" t="s">
        <v>79</v>
      </c>
    </row>
  </sheetData>
  <hyperlinks>
    <hyperlink ref="H11" r:id="rId1" display="http://bernard.mischler.free.fr/equacycle/frottement.htm"/>
    <hyperlink ref="F19" r:id="rId2" display="http://bernard.mischler.free.fr/equacycle/resistance%20de%20l%27air.htm"/>
    <hyperlink ref="H15" r:id="rId3" display="http://bernard.mischler.free.fr/equacycle/resistance%20de%20l%27air.htm"/>
    <hyperlink ref="A26" r:id="rId4" display="http://www.velomath.fr/"/>
    <hyperlink ref="A27" r:id="rId5" display="http://sportech.online.fr/sptc_idx.php?pge=spfr_esy.html"/>
    <hyperlink ref="A28" r:id="rId6" display="https://www.lemonde.fr/sport/article/2013/07/19/pour-tout-comprendre-sur-le-calcul-des-watts_3450148_3242.html"/>
    <hyperlink ref="A25" r:id="rId7" display="http://bernard.mischler.free.fr/equacycle/index.htm"/>
  </hyperlinks>
  <printOptions/>
  <pageMargins left="0.75" right="0.75" top="1" bottom="1" header="0.4921259845" footer="0.4921259845"/>
  <pageSetup horizontalDpi="300" verticalDpi="300" orientation="portrait" paperSize="9" r:id="rId10"/>
  <legacyDrawing r:id="rId9"/>
</worksheet>
</file>

<file path=xl/worksheets/sheet3.xml><?xml version="1.0" encoding="utf-8"?>
<worksheet xmlns="http://schemas.openxmlformats.org/spreadsheetml/2006/main" xmlns:r="http://schemas.openxmlformats.org/officeDocument/2006/relationships">
  <dimension ref="A1:G38"/>
  <sheetViews>
    <sheetView workbookViewId="0" topLeftCell="A1">
      <selection activeCell="G12" sqref="G12"/>
    </sheetView>
  </sheetViews>
  <sheetFormatPr defaultColWidth="11.421875" defaultRowHeight="12.75"/>
  <cols>
    <col min="1" max="1" width="10.421875" style="0" customWidth="1"/>
    <col min="2" max="2" width="11.421875" style="1" customWidth="1"/>
    <col min="3" max="3" width="5.57421875" style="0" bestFit="1" customWidth="1"/>
    <col min="4" max="4" width="4.7109375" style="0" bestFit="1" customWidth="1"/>
    <col min="5" max="5" width="6.57421875" style="0" bestFit="1" customWidth="1"/>
    <col min="6" max="6" width="8.140625" style="0" bestFit="1" customWidth="1"/>
    <col min="7" max="7" width="6.28125" style="1" bestFit="1" customWidth="1"/>
  </cols>
  <sheetData>
    <row r="1" ht="12.75">
      <c r="A1" t="s">
        <v>7</v>
      </c>
    </row>
    <row r="3" ht="12.75">
      <c r="A3" t="s">
        <v>0</v>
      </c>
    </row>
    <row r="4" spans="1:7" ht="12.75">
      <c r="A4" t="s">
        <v>1</v>
      </c>
      <c r="B4" s="1" t="s">
        <v>5</v>
      </c>
      <c r="C4" s="6" t="s">
        <v>2</v>
      </c>
      <c r="D4" s="6" t="s">
        <v>3</v>
      </c>
      <c r="E4" s="6" t="s">
        <v>8</v>
      </c>
      <c r="F4" s="6" t="s">
        <v>4</v>
      </c>
      <c r="G4" s="7" t="s">
        <v>6</v>
      </c>
    </row>
    <row r="5" spans="1:7" ht="12.75">
      <c r="A5" s="2">
        <v>44024</v>
      </c>
      <c r="B5" s="1">
        <v>625</v>
      </c>
      <c r="C5" s="3">
        <v>0.34</v>
      </c>
      <c r="D5" s="3">
        <v>0.77</v>
      </c>
      <c r="E5" s="3">
        <f>D5-C5</f>
        <v>0.43</v>
      </c>
      <c r="F5" s="4">
        <v>0.14479166666666668</v>
      </c>
      <c r="G5" s="5">
        <f>(D5-C5)/(F5*24)</f>
        <v>0.12374100719424458</v>
      </c>
    </row>
    <row r="6" spans="1:7" ht="12.75">
      <c r="A6" s="2">
        <v>44025</v>
      </c>
      <c r="B6" s="1">
        <v>625</v>
      </c>
      <c r="C6" s="3">
        <v>0.46</v>
      </c>
      <c r="D6" s="3">
        <v>0.52</v>
      </c>
      <c r="E6" s="3">
        <f>D6-C6</f>
        <v>0.06</v>
      </c>
      <c r="F6" s="4">
        <v>0.020833333333333332</v>
      </c>
      <c r="G6" s="5">
        <f>(D6-C6)/(F6*24)</f>
        <v>0.12</v>
      </c>
    </row>
    <row r="7" spans="1:7" ht="12.75">
      <c r="A7" s="2">
        <v>44025</v>
      </c>
      <c r="B7" s="1">
        <v>625</v>
      </c>
      <c r="C7" s="3">
        <v>0.46</v>
      </c>
      <c r="D7" s="3">
        <v>0.64</v>
      </c>
      <c r="E7" s="3">
        <f>D7-C7</f>
        <v>0.18</v>
      </c>
      <c r="F7" s="4">
        <v>0.05625</v>
      </c>
      <c r="G7" s="5">
        <f>(D7-C7)/(F7*24)</f>
        <v>0.13333333333333333</v>
      </c>
    </row>
    <row r="8" spans="1:7" ht="12.75">
      <c r="A8" s="2">
        <v>44025</v>
      </c>
      <c r="B8" s="1">
        <v>625</v>
      </c>
      <c r="C8" s="3">
        <v>0.46</v>
      </c>
      <c r="D8" s="3">
        <v>0.7</v>
      </c>
      <c r="E8" s="3">
        <f>D8-C8</f>
        <v>0.23999999999999994</v>
      </c>
      <c r="F8" s="4">
        <v>0.07708333333333334</v>
      </c>
      <c r="G8" s="5">
        <f>(D8-C8)/(F8*24)</f>
        <v>0.12972972972972968</v>
      </c>
    </row>
    <row r="9" ht="12.75">
      <c r="A9" s="2"/>
    </row>
    <row r="10" ht="12.75">
      <c r="A10" s="2"/>
    </row>
    <row r="11" ht="12.75">
      <c r="A11" s="2"/>
    </row>
    <row r="12" ht="12.75">
      <c r="A12" s="2"/>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tayeb</cp:lastModifiedBy>
  <dcterms:created xsi:type="dcterms:W3CDTF">2020-07-12T13:31:16Z</dcterms:created>
  <dcterms:modified xsi:type="dcterms:W3CDTF">2021-12-12T22:32:18Z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